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checkCompatibility="1" defaultThemeVersion="124226"/>
  <bookViews>
    <workbookView xWindow="5775" yWindow="645" windowWidth="19065" windowHeight="11145"/>
  </bookViews>
  <sheets>
    <sheet name="Internet_sortiert" sheetId="10" r:id="rId1"/>
  </sheets>
  <definedNames>
    <definedName name="_xlnm._FilterDatabase" localSheetId="0" hidden="1">Internet_sortiert!$A$6:$H$1027</definedName>
    <definedName name="_xlnm.Print_Titles" localSheetId="0">Internet_sortiert!$1:$6</definedName>
  </definedNames>
  <calcPr calcId="145621"/>
  <fileRecoveryPr autoRecover="0"/>
</workbook>
</file>

<file path=xl/calcChain.xml><?xml version="1.0" encoding="utf-8"?>
<calcChain xmlns="http://schemas.openxmlformats.org/spreadsheetml/2006/main">
  <c r="E930" i="10" l="1"/>
  <c r="E932" i="10"/>
  <c r="E933" i="10"/>
  <c r="E935" i="10"/>
  <c r="H1035" i="10" l="1"/>
  <c r="H1034" i="10"/>
  <c r="H1032" i="10"/>
  <c r="H1031" i="10"/>
  <c r="H1037" i="10" l="1"/>
  <c r="D1026" i="10" l="1"/>
  <c r="D1023" i="10"/>
  <c r="D1020" i="10"/>
  <c r="D1013" i="10"/>
  <c r="D1012" i="10"/>
  <c r="D1010" i="10"/>
  <c r="D1008" i="10"/>
  <c r="G987" i="10"/>
  <c r="D987" i="10"/>
  <c r="E985" i="10"/>
  <c r="E983" i="10"/>
  <c r="G982" i="10"/>
  <c r="D982" i="10"/>
  <c r="E980" i="10"/>
  <c r="G979" i="10"/>
  <c r="E976" i="10"/>
  <c r="E974" i="10"/>
  <c r="G972" i="10"/>
  <c r="G971" i="10"/>
  <c r="D971" i="10"/>
  <c r="E967" i="10"/>
  <c r="E966" i="10"/>
  <c r="E965" i="10"/>
  <c r="E964" i="10"/>
  <c r="G958" i="10"/>
  <c r="G957" i="10"/>
  <c r="G956" i="10"/>
  <c r="G955" i="10"/>
  <c r="G954" i="10"/>
  <c r="D954" i="10"/>
  <c r="E953" i="10"/>
  <c r="G952" i="10"/>
  <c r="D952" i="10"/>
  <c r="E950" i="10"/>
  <c r="G949" i="10"/>
  <c r="D949" i="10"/>
  <c r="E947" i="10"/>
  <c r="G941" i="10"/>
  <c r="E941" i="10" s="1"/>
  <c r="G940" i="10"/>
  <c r="E940" i="10" s="1"/>
  <c r="E938" i="10"/>
  <c r="G937" i="10"/>
  <c r="E937" i="10"/>
  <c r="G935" i="10"/>
  <c r="G933" i="10"/>
  <c r="G932" i="10"/>
  <c r="G930" i="10"/>
  <c r="G928" i="10"/>
  <c r="E928" i="10" s="1"/>
  <c r="E912" i="10"/>
  <c r="E911" i="10"/>
  <c r="E908" i="10"/>
  <c r="D886" i="10"/>
  <c r="D880" i="10"/>
  <c r="D877" i="10"/>
  <c r="D874" i="10"/>
  <c r="D869" i="10"/>
  <c r="E860" i="10"/>
  <c r="E858" i="10"/>
  <c r="E856" i="10"/>
  <c r="E854" i="10"/>
  <c r="E852" i="10"/>
  <c r="E850" i="10"/>
  <c r="E833" i="10"/>
  <c r="F827" i="10"/>
  <c r="G826" i="10"/>
  <c r="F826" i="10"/>
  <c r="F820" i="10"/>
  <c r="E820" i="10" s="1"/>
  <c r="E819" i="10"/>
  <c r="G818" i="10"/>
  <c r="F816" i="10"/>
  <c r="E816" i="10" s="1"/>
  <c r="E815" i="10"/>
  <c r="G814" i="10"/>
  <c r="E811" i="10"/>
  <c r="E809" i="10"/>
  <c r="E805" i="10"/>
  <c r="G804" i="10"/>
  <c r="E798" i="10"/>
  <c r="F795" i="10"/>
  <c r="E795" i="10" s="1"/>
  <c r="F794" i="10"/>
  <c r="E794" i="10" s="1"/>
  <c r="E793" i="10"/>
  <c r="E789" i="10"/>
  <c r="E788" i="10"/>
  <c r="E786" i="10"/>
  <c r="G785" i="10"/>
  <c r="E782" i="10"/>
  <c r="F781" i="10"/>
  <c r="E781" i="10" s="1"/>
  <c r="G780" i="10"/>
  <c r="F779" i="10"/>
  <c r="E779" i="10" s="1"/>
  <c r="G778" i="10"/>
  <c r="F776" i="10"/>
  <c r="E776" i="10" s="1"/>
  <c r="F775" i="10"/>
  <c r="E775" i="10" s="1"/>
  <c r="F772" i="10"/>
  <c r="E772" i="10" s="1"/>
  <c r="F771" i="10"/>
  <c r="E771" i="10" s="1"/>
  <c r="F768" i="10"/>
  <c r="E768" i="10" s="1"/>
  <c r="F767" i="10"/>
  <c r="E767" i="10" s="1"/>
  <c r="E676" i="10"/>
  <c r="E675" i="10"/>
  <c r="E674" i="10"/>
  <c r="E667" i="10"/>
  <c r="E666" i="10"/>
  <c r="E665" i="10"/>
  <c r="E663" i="10"/>
  <c r="E662" i="10"/>
  <c r="E661" i="10"/>
  <c r="E656" i="10"/>
  <c r="F653" i="10"/>
  <c r="E653" i="10" s="1"/>
  <c r="E650" i="10"/>
  <c r="E649" i="10"/>
  <c r="E648" i="10"/>
  <c r="E645" i="10"/>
  <c r="E644" i="10"/>
  <c r="E641" i="10"/>
  <c r="E640" i="10"/>
  <c r="E638" i="10"/>
  <c r="E637" i="10"/>
  <c r="E634" i="10"/>
  <c r="F632" i="10"/>
  <c r="G631" i="10"/>
  <c r="G630" i="10"/>
  <c r="G629" i="10"/>
  <c r="E622" i="10"/>
  <c r="E621" i="10"/>
  <c r="F615" i="10"/>
  <c r="G612" i="10"/>
  <c r="G611" i="10"/>
  <c r="G610" i="10"/>
  <c r="G550" i="10"/>
  <c r="G408" i="10"/>
  <c r="F318" i="10"/>
  <c r="E275" i="10"/>
  <c r="E253" i="10"/>
  <c r="E259" i="10"/>
  <c r="E514" i="10"/>
  <c r="G199" i="10"/>
  <c r="D1035" i="10" l="1"/>
  <c r="D1032" i="10"/>
  <c r="D1034" i="10"/>
  <c r="D1031" i="10"/>
  <c r="E826" i="10"/>
  <c r="E518" i="10"/>
  <c r="E329" i="10"/>
  <c r="E328" i="10"/>
  <c r="E352" i="10"/>
  <c r="E354" i="10"/>
  <c r="E343" i="10"/>
  <c r="E346" i="10"/>
  <c r="E351" i="10"/>
  <c r="E340" i="10"/>
  <c r="E337" i="10"/>
  <c r="E349" i="10"/>
  <c r="E336" i="10"/>
  <c r="E334" i="10"/>
  <c r="E332" i="10"/>
  <c r="E330" i="10"/>
  <c r="G285" i="10"/>
  <c r="D1037" i="10" l="1"/>
  <c r="G560" i="10"/>
  <c r="F561" i="10"/>
  <c r="E525" i="10"/>
  <c r="F556" i="10"/>
  <c r="G529" i="10"/>
  <c r="F530" i="10"/>
  <c r="F551" i="10"/>
  <c r="F544" i="10"/>
  <c r="F545" i="10"/>
  <c r="G538" i="10"/>
  <c r="F539" i="10"/>
  <c r="E520" i="10"/>
  <c r="G520" i="10" s="1"/>
  <c r="E522" i="10"/>
  <c r="G522" i="10" s="1"/>
  <c r="E521" i="10"/>
  <c r="G521" i="10" s="1"/>
  <c r="E523" i="10"/>
  <c r="G523" i="10" s="1"/>
  <c r="G518" i="10"/>
  <c r="G514" i="10"/>
  <c r="E516" i="10"/>
  <c r="G516" i="10" s="1"/>
  <c r="G513" i="10"/>
  <c r="E425" i="10"/>
  <c r="G385" i="10"/>
  <c r="G387" i="10"/>
  <c r="G389" i="10"/>
  <c r="E410" i="10"/>
  <c r="E406" i="10"/>
  <c r="E407" i="10"/>
  <c r="G325" i="10"/>
  <c r="G324" i="10"/>
  <c r="G327" i="10"/>
  <c r="F316" i="10"/>
  <c r="G316" i="10" s="1"/>
  <c r="G315" i="10"/>
  <c r="F326" i="10"/>
  <c r="G326" i="10" s="1"/>
  <c r="E297" i="10"/>
  <c r="E287" i="10"/>
  <c r="E272" i="10"/>
  <c r="E299" i="10"/>
  <c r="G302" i="10"/>
  <c r="E291" i="10"/>
  <c r="G309" i="10"/>
  <c r="G278" i="10"/>
  <c r="G239" i="10"/>
  <c r="G313" i="10"/>
  <c r="G247" i="10"/>
  <c r="G235" i="10"/>
  <c r="E266" i="10"/>
  <c r="E284" i="10"/>
  <c r="E270" i="10"/>
  <c r="E244" i="10"/>
  <c r="E241" i="10"/>
  <c r="G240" i="10"/>
  <c r="G267" i="10"/>
  <c r="E289" i="10"/>
  <c r="E280" i="10"/>
  <c r="E236" i="10"/>
  <c r="E233" i="10"/>
  <c r="E268" i="10"/>
  <c r="E264" i="10"/>
  <c r="E306" i="10"/>
  <c r="E310" i="10"/>
  <c r="E314" i="10"/>
  <c r="G250" i="10"/>
  <c r="F250" i="10"/>
  <c r="G281" i="10"/>
  <c r="F281" i="10"/>
  <c r="G242" i="10"/>
  <c r="F242" i="10"/>
  <c r="E304" i="10"/>
  <c r="E262" i="10"/>
  <c r="E257" i="10"/>
  <c r="E292" i="10"/>
  <c r="E255" i="10"/>
  <c r="E249" i="10"/>
  <c r="G213" i="10"/>
  <c r="G212" i="10"/>
  <c r="G220" i="10"/>
  <c r="G219" i="10"/>
  <c r="G225" i="10"/>
  <c r="G228" i="10"/>
  <c r="G227" i="10"/>
  <c r="G226" i="10"/>
  <c r="G218" i="10"/>
  <c r="E211" i="10"/>
  <c r="E206" i="10"/>
  <c r="E205" i="10"/>
  <c r="G204" i="10"/>
  <c r="G201" i="10"/>
  <c r="G194" i="10"/>
  <c r="G193" i="10"/>
  <c r="G188" i="10"/>
  <c r="E187" i="10"/>
  <c r="G165" i="10"/>
  <c r="G177" i="10"/>
  <c r="G173" i="10"/>
  <c r="G172" i="10"/>
  <c r="G180" i="10"/>
  <c r="G186" i="10"/>
  <c r="G166" i="10"/>
  <c r="G170" i="10"/>
  <c r="G161" i="10"/>
  <c r="G144" i="10"/>
  <c r="E144" i="10"/>
  <c r="G141" i="10"/>
  <c r="E141" i="10"/>
  <c r="G117" i="10"/>
  <c r="E117" i="10" s="1"/>
  <c r="G118" i="10"/>
  <c r="E118" i="10" s="1"/>
  <c r="G101" i="10"/>
  <c r="E101" i="10" s="1"/>
  <c r="E96" i="10"/>
  <c r="G43" i="10"/>
  <c r="G39" i="10"/>
  <c r="G34" i="10"/>
  <c r="G31" i="10"/>
  <c r="G27" i="10"/>
  <c r="G22" i="10"/>
  <c r="G30" i="10"/>
  <c r="G26" i="10"/>
  <c r="G21" i="10"/>
  <c r="G1035" i="10" l="1"/>
  <c r="G1034" i="10"/>
  <c r="F1035" i="10"/>
  <c r="F1034" i="10"/>
  <c r="G1031" i="10"/>
  <c r="G1032" i="10"/>
  <c r="F1031" i="10"/>
  <c r="F1032" i="10"/>
  <c r="E242" i="10"/>
  <c r="E281" i="10"/>
  <c r="E250" i="10"/>
  <c r="E1031" i="10" l="1"/>
  <c r="F1037" i="10"/>
  <c r="E1032" i="10"/>
  <c r="G1037" i="10"/>
  <c r="E1035" i="10"/>
  <c r="E1034" i="10"/>
  <c r="E1037" i="10" l="1"/>
</calcChain>
</file>

<file path=xl/sharedStrings.xml><?xml version="1.0" encoding="utf-8"?>
<sst xmlns="http://schemas.openxmlformats.org/spreadsheetml/2006/main" count="3103" uniqueCount="1284">
  <si>
    <t>DS 4 Crossback</t>
  </si>
  <si>
    <t>F-Pace</t>
  </si>
  <si>
    <t>Mondeo</t>
  </si>
  <si>
    <t>Dokker Stepway</t>
  </si>
  <si>
    <t>Lodgy Stepway</t>
  </si>
  <si>
    <t>MX-5</t>
  </si>
  <si>
    <t>Ecosport</t>
  </si>
  <si>
    <t>Galaxy</t>
  </si>
  <si>
    <t>Honda</t>
  </si>
  <si>
    <t>XE</t>
  </si>
  <si>
    <t>Jeep</t>
  </si>
  <si>
    <t>F-Type Cabriolet</t>
  </si>
  <si>
    <t>Mazda6</t>
  </si>
  <si>
    <t>Cherokee Limited</t>
  </si>
  <si>
    <t>C4</t>
  </si>
  <si>
    <t>XJ</t>
  </si>
  <si>
    <t>Duster</t>
  </si>
  <si>
    <t>Kuga</t>
  </si>
  <si>
    <t>Dokker</t>
  </si>
  <si>
    <t>Lodgy</t>
  </si>
  <si>
    <t>Sandero</t>
  </si>
  <si>
    <t>Logan MCV</t>
  </si>
  <si>
    <t>CX-5</t>
  </si>
  <si>
    <t>Ford</t>
  </si>
  <si>
    <t>Jaguar</t>
  </si>
  <si>
    <t>Kia</t>
  </si>
  <si>
    <t>Mazda</t>
  </si>
  <si>
    <t>Vorteil Mehr-ausstattung / Sondermodell</t>
  </si>
  <si>
    <t>Finanzierungs-vorteil</t>
  </si>
  <si>
    <t>Vorteil 
Nachlass / Boni / Prämien</t>
  </si>
  <si>
    <t>reguläre UPE</t>
  </si>
  <si>
    <t>Aktionspreis</t>
  </si>
  <si>
    <t>k.A.</t>
  </si>
  <si>
    <t>Mazda2</t>
  </si>
  <si>
    <t>Hyundai</t>
  </si>
  <si>
    <t>Dacia</t>
  </si>
  <si>
    <t>Dokker Express</t>
  </si>
  <si>
    <t>Jumpy</t>
  </si>
  <si>
    <t>DS 4</t>
  </si>
  <si>
    <t>DS 5</t>
  </si>
  <si>
    <t>Rio Platinum Edition</t>
  </si>
  <si>
    <t>cee'd Platinum Edition</t>
  </si>
  <si>
    <t>cee'd Sportswagon Platinum Edition</t>
  </si>
  <si>
    <t>Venga Platinum Edition</t>
  </si>
  <si>
    <t>Sportage Platinum Edition</t>
  </si>
  <si>
    <t>Sorento Platinum Edition</t>
  </si>
  <si>
    <t>Sandero Stepway</t>
  </si>
  <si>
    <t>Mazda3</t>
  </si>
  <si>
    <t>Marke</t>
  </si>
  <si>
    <t>Modell</t>
  </si>
  <si>
    <t>Maßnahme</t>
  </si>
  <si>
    <t>Sondermodell, Aktions-UPE</t>
  </si>
  <si>
    <t>Sonstige Vorteile</t>
  </si>
  <si>
    <t>Alfa Romeo</t>
  </si>
  <si>
    <t>Aktions-UPE</t>
  </si>
  <si>
    <t>Citroen</t>
  </si>
  <si>
    <t>Fiat</t>
  </si>
  <si>
    <t>F-Type Coupé</t>
  </si>
  <si>
    <t>Grand C4 Picasso</t>
  </si>
  <si>
    <t>Berlingo</t>
  </si>
  <si>
    <t>C3</t>
  </si>
  <si>
    <t>Lexus</t>
  </si>
  <si>
    <t>CT 200h</t>
  </si>
  <si>
    <t>IS 300h</t>
  </si>
  <si>
    <t>GS 300h</t>
  </si>
  <si>
    <t>RX 450h</t>
  </si>
  <si>
    <t>CX-3</t>
  </si>
  <si>
    <t>Focus Turnier Bestseller</t>
  </si>
  <si>
    <t>B-MAX Bestseller</t>
  </si>
  <si>
    <t>Tourneo Courier Bestseller</t>
  </si>
  <si>
    <t>Ecosport Bestseller</t>
  </si>
  <si>
    <t>C-MAX Bestseller</t>
  </si>
  <si>
    <t>Tourneo Connect Bestseller</t>
  </si>
  <si>
    <t>Galaxy Bestseller</t>
  </si>
  <si>
    <t>BMW</t>
  </si>
  <si>
    <t>DS 3 Cabrio</t>
  </si>
  <si>
    <t>4C</t>
  </si>
  <si>
    <t>i3</t>
  </si>
  <si>
    <t>Fiesta Trend</t>
  </si>
  <si>
    <t>Soul EV</t>
  </si>
  <si>
    <t>cee'd Edition 7 Emotion</t>
  </si>
  <si>
    <t>RC 300h</t>
  </si>
  <si>
    <t>Grand C-MAX Bestseller</t>
  </si>
  <si>
    <t>XF</t>
  </si>
  <si>
    <t>Giulia Super</t>
  </si>
  <si>
    <t>Fabrikatsnachlass bei staatlicher Kaufprämie für Elektrofahrzeuge</t>
  </si>
  <si>
    <t>124 Spider</t>
  </si>
  <si>
    <t>RX 200t</t>
  </si>
  <si>
    <t>Jumper</t>
  </si>
  <si>
    <t>Audi</t>
  </si>
  <si>
    <t>A3 Sportback e-tron</t>
  </si>
  <si>
    <t>Qubo</t>
  </si>
  <si>
    <t>Focus ST</t>
  </si>
  <si>
    <t>C4 Cactus</t>
  </si>
  <si>
    <t>Land Rover</t>
  </si>
  <si>
    <t>Range Rover Evoque</t>
  </si>
  <si>
    <t>C1</t>
  </si>
  <si>
    <t>cee'd Dream-Team Edition</t>
  </si>
  <si>
    <t>cee'd Sportswagon Dream-Team Edition</t>
  </si>
  <si>
    <t>Venga Dream-Team Edition</t>
  </si>
  <si>
    <t>Soul Dream-Team Edition</t>
  </si>
  <si>
    <t>S-MAX</t>
  </si>
  <si>
    <t>S-MAX Vignale</t>
  </si>
  <si>
    <t>B-MAX</t>
  </si>
  <si>
    <t>C-MAX</t>
  </si>
  <si>
    <t>Grand C-MAX</t>
  </si>
  <si>
    <t>S-MAX Bestseller</t>
  </si>
  <si>
    <t>Focus 5-Türer Bestseller</t>
  </si>
  <si>
    <t>C4 Picasso</t>
  </si>
  <si>
    <t>Tipo Limousine</t>
  </si>
  <si>
    <t>Mito</t>
  </si>
  <si>
    <t>225xe iPerformance Active Tourer</t>
  </si>
  <si>
    <t>330e iPerformance Limousine</t>
  </si>
  <si>
    <t>DS 3 Performance Line</t>
  </si>
  <si>
    <t>DS 4 Performance Line</t>
  </si>
  <si>
    <t>DS 5 Performance Line</t>
  </si>
  <si>
    <t>Tipo 5-Türer</t>
  </si>
  <si>
    <t>Kuga Vignale</t>
  </si>
  <si>
    <t>Mondeo Vignale</t>
  </si>
  <si>
    <t>Edge</t>
  </si>
  <si>
    <t>Edge Vignale</t>
  </si>
  <si>
    <t>S-Max Vignale</t>
  </si>
  <si>
    <t>i20</t>
  </si>
  <si>
    <t>MX-5 RF</t>
  </si>
  <si>
    <t>Kuga Bestseller</t>
  </si>
  <si>
    <t>Edge Bestseller</t>
  </si>
  <si>
    <t>Punto</t>
  </si>
  <si>
    <t>Giulietta</t>
  </si>
  <si>
    <t>X1</t>
  </si>
  <si>
    <t>Berlingo Multispace</t>
  </si>
  <si>
    <t>Kuga ST-Line</t>
  </si>
  <si>
    <t>Inzahlungnahmeprämie, Sonderleasing, ohne Sonderzahlung, 48 Monatsraten à € 179,-, Laufleistung 40.000 km</t>
  </si>
  <si>
    <t>SpaceTourer</t>
  </si>
  <si>
    <t>500X Rockstar</t>
  </si>
  <si>
    <t>Focus</t>
  </si>
  <si>
    <t>Panda</t>
  </si>
  <si>
    <t>Carens Dream-Team Edition</t>
  </si>
  <si>
    <t>Sportage Dream-Team Edition</t>
  </si>
  <si>
    <t>Stelvio</t>
  </si>
  <si>
    <t>Fullback</t>
  </si>
  <si>
    <t>i30</t>
  </si>
  <si>
    <t>Renegade</t>
  </si>
  <si>
    <t>Picanto Dream-Team Edition</t>
  </si>
  <si>
    <t>Rio Dream-Team Edition</t>
  </si>
  <si>
    <t>Tucson</t>
  </si>
  <si>
    <t>Sportage</t>
  </si>
  <si>
    <t>Inzahlungnahmeprämie, Sonderleasing, ohne Sonderzahlung, 48 Monatsraten à € 79,-, Laufleistung 40.000 km</t>
  </si>
  <si>
    <t>Sonderleasing für Gewerbetreibende, ohne Sonderzahlung, 36 Monatsraten à € 149,-, Laufleistung 60.000 km</t>
  </si>
  <si>
    <t>Sonderleasing für Gewerbetreibende, ohne Sonderzahlung, 36 Monatsraten à € 109,-, Laufleistung 60.000 km</t>
  </si>
  <si>
    <t>Sonderleasing für Gewerbetreibende, ohne Sonderzahlung, 36 Monatsraten à € 189,-, Laufleistung 60.000 km</t>
  </si>
  <si>
    <t>Sonderleasing für Gewerbetreibende, ohne Sonderzahlung, 48 Monatsraten à € 155,-, Laufleistung 40.000 km</t>
  </si>
  <si>
    <t>Sorento</t>
  </si>
  <si>
    <t>Tipo Kombi</t>
  </si>
  <si>
    <t xml:space="preserve">i10  </t>
  </si>
  <si>
    <t xml:space="preserve">i20 Active  </t>
  </si>
  <si>
    <t xml:space="preserve">ix20  </t>
  </si>
  <si>
    <t>Grand Cherokee</t>
  </si>
  <si>
    <t>Cherokee</t>
  </si>
  <si>
    <t>i30 Kombi</t>
  </si>
  <si>
    <t>RC 200t</t>
  </si>
  <si>
    <t>Optima Sportswagon Edition 7</t>
  </si>
  <si>
    <t>Pro_Cee´d</t>
  </si>
  <si>
    <t>Optima</t>
  </si>
  <si>
    <t>Sondermodell, Preisvorteil</t>
  </si>
  <si>
    <t>Inzahlungnahmeprämie, Sonderleasing, Sonderzahlung € 2.999,-, 48 Monatsraten à € 189,-, Laufleistung 40.000 km</t>
  </si>
  <si>
    <t>DS 3</t>
  </si>
  <si>
    <t>Sonderleasing für Gewerbetreibende, ohne Sonderzahlung, 48 Monatsraten à € 149,-, Laufleistung 40.000 km</t>
  </si>
  <si>
    <t>Aktions-UPE, 2,99 % Sonderfinanzierung, Anzahlung € 5.585,-, 47 Monatsraten à € 159,-, Schlussrate € 8.276,-</t>
  </si>
  <si>
    <t>Sonderleasing für Gewerbetreibende, ohne Sonderzahlung, 36 Monatsraten à € 249,-, Laufleistung 60.000 km, 3 Jahre Wartung und Verschleiß inklusive</t>
  </si>
  <si>
    <t>Inzahlungnahmeprämie, Sonderleasing, ohne Sonderzahlung, 48 Monatsraten à € 99,-, Laufleistung 40.000 km</t>
  </si>
  <si>
    <t>Inzahlungnahmeprämie</t>
  </si>
  <si>
    <t>A4 Avant</t>
  </si>
  <si>
    <t>Q3</t>
  </si>
  <si>
    <t>Inzahlungnahmeprämie, Sonderleasing, ohne Sonderzahlung, 48 Monatsraten à € 159,-, Laufleistung 40.000 km</t>
  </si>
  <si>
    <t>DS 3 Cabrio Performace Line</t>
  </si>
  <si>
    <t>Mondeo Hybrid</t>
  </si>
  <si>
    <t>Edge ST-Line</t>
  </si>
  <si>
    <t>XF Sportbrake</t>
  </si>
  <si>
    <t>500 Mirror</t>
  </si>
  <si>
    <t>Optima BUSINESS SUPREME</t>
  </si>
  <si>
    <t>Optima Sportswagon BUSINESS SUPREME</t>
  </si>
  <si>
    <t xml:space="preserve">Optima Sportswagon BUSINESS  </t>
  </si>
  <si>
    <t xml:space="preserve">Optima BUSINESS  </t>
  </si>
  <si>
    <t>IS 300h Business Edition</t>
  </si>
  <si>
    <t>GS 300h Business Edition</t>
  </si>
  <si>
    <t>Sonderleasing für Gewerbetreibende, ohne Sonderzahlung, 48 Monatsraten à € 215,-, Laufleistung 40.000 km</t>
  </si>
  <si>
    <t>Sonderleasing für Gewerbetreibende, ohne Sonderzahlung, 48 Monatsraten à € 145,-, Laufleistung 40.000 km</t>
  </si>
  <si>
    <t>Sonderleasing für Gewerbetreibende, ohne Sonderzahlung, 48 Monatsraten à € 174,-, Laufleistung 40.000 km, Wartung und Verschleiß inklusive</t>
  </si>
  <si>
    <t>Jumpy Kombi</t>
  </si>
  <si>
    <t>EcoSport</t>
  </si>
  <si>
    <t>Tourneo Courier</t>
  </si>
  <si>
    <t>Tourneo Connect</t>
  </si>
  <si>
    <t>Santa Fe</t>
  </si>
  <si>
    <t>Aktions-UPE, 5 Jahre Garantie inklusive</t>
  </si>
  <si>
    <t>Mondeo 5-Türer Bestseller</t>
  </si>
  <si>
    <t>KA+</t>
  </si>
  <si>
    <t xml:space="preserve">Fiesta  </t>
  </si>
  <si>
    <t>Focus Cool &amp; Connect</t>
  </si>
  <si>
    <t>C-MAX Cool &amp; Connect</t>
  </si>
  <si>
    <t>Kuga Cool &amp; Connect</t>
  </si>
  <si>
    <t>Sondermodell, Aktions-UPE, 5 Jahre Garantie inklusive</t>
  </si>
  <si>
    <t>Aktions-UPE, Sonderleasing, ohne Sonderzahlung, 48 Monatsraten à € 109,-, Laufleistung 40.000 km</t>
  </si>
  <si>
    <t>Aktions-UPE, Sonderleasing, ohne Sonderzahlung , 48 Monatsraten à € 139,-, Laufleistung 40.000 km</t>
  </si>
  <si>
    <t>Aktions-UPE, Sonderleasing, ohne Sonderzahlung, 48 Monatsraten à € 219,-, Laufleistung 40.000 km</t>
  </si>
  <si>
    <t>Aktions-UPE, Sonderleasing, ohne Sonderzahlung, 48 Monatsraten à € 159,-, Laufleistung 40.000 km</t>
  </si>
  <si>
    <t>Inzahlungnahmeprämie für Dieselfahrzeuge, 5 Jahre Garantie inklusive</t>
  </si>
  <si>
    <t>Inzahlungnahmeprämie für Dieselfahrzeuge</t>
  </si>
  <si>
    <t>Sondermodell, Aktions-UPE, 2,99 % Sonderfinanzierung, Anzahlung € 7.960,-, 47 Monatsraten à € 199,-, Schlussrate € 10.944,-</t>
  </si>
  <si>
    <t>A1</t>
  </si>
  <si>
    <t>Q2</t>
  </si>
  <si>
    <t>A3</t>
  </si>
  <si>
    <t xml:space="preserve">A3 Limousine  </t>
  </si>
  <si>
    <t>A3 Cabriolet</t>
  </si>
  <si>
    <t>TT</t>
  </si>
  <si>
    <t>Q5</t>
  </si>
  <si>
    <t>A4 Limousine</t>
  </si>
  <si>
    <t>A4 allroad quattro</t>
  </si>
  <si>
    <t xml:space="preserve">A5 Sportback  </t>
  </si>
  <si>
    <t xml:space="preserve">A5 Coupé  </t>
  </si>
  <si>
    <t>A5 Cabriolet</t>
  </si>
  <si>
    <t>A4 Avant g-tron</t>
  </si>
  <si>
    <t>A6</t>
  </si>
  <si>
    <t>A7 Sportback</t>
  </si>
  <si>
    <t>A8</t>
  </si>
  <si>
    <t xml:space="preserve">Q7  </t>
  </si>
  <si>
    <t>Q7 e-tron</t>
  </si>
  <si>
    <t>A5 Sportback g-tron</t>
  </si>
  <si>
    <t>A3 Sportback g-tron</t>
  </si>
  <si>
    <t>A3 Sportback</t>
  </si>
  <si>
    <t>1er</t>
  </si>
  <si>
    <t>2er Cabrio</t>
  </si>
  <si>
    <t>2er Grand Tourer</t>
  </si>
  <si>
    <t>3er Touring</t>
  </si>
  <si>
    <t>4er Coupé</t>
  </si>
  <si>
    <t>4er Gran Coupé</t>
  </si>
  <si>
    <t>5er Touring</t>
  </si>
  <si>
    <t>7er</t>
  </si>
  <si>
    <t>X3</t>
  </si>
  <si>
    <t>i8</t>
  </si>
  <si>
    <t>2er Coupé</t>
  </si>
  <si>
    <t>2er Active Tourer</t>
  </si>
  <si>
    <t>3er Limousine</t>
  </si>
  <si>
    <t>4er Cabrio</t>
  </si>
  <si>
    <t>5er Limousine</t>
  </si>
  <si>
    <t>Giulia</t>
  </si>
  <si>
    <t>Inzahlungnahmeprämie für Benzin- und Dieselfahrzeuge</t>
  </si>
  <si>
    <t>IONIQ Hybrid</t>
  </si>
  <si>
    <t>i40</t>
  </si>
  <si>
    <t>Compass</t>
  </si>
  <si>
    <t>Sondermodell, 0,77 % Sonderfinanzierung, Anzahlung € 4.637,-, 48 Monatsraten à € 139,-, Schlussrate € 10.617,-</t>
  </si>
  <si>
    <t>DS</t>
  </si>
  <si>
    <t>Sonderleasing für Gewerbetreibende, ohne Sonderzahlung, 48 Monatsraten à € 65,-, Laufleistung 40.000 km</t>
  </si>
  <si>
    <t>Sonderleasing für Gewerbetreibende, ohne Sonderzahlung, 48 Monatsraten à € 305,-, Laufleistung 40.000 km</t>
  </si>
  <si>
    <t>Sonderleasing für Gewerbetreibende, ohne Sonderzahlung, 48 Monatsraten à € 129,-, Laufleistung 40.000 km</t>
  </si>
  <si>
    <t>Sonderleasing für Gewerbetreibende, ohne Sonderzahlung, 48 Monatsraten à € 229,-, Laufleistung 40.000 km</t>
  </si>
  <si>
    <t>Doblò</t>
  </si>
  <si>
    <t>Sonderleasing für Gewerbetreibende, ohne Sonderzahlung, 36 Monatsraten à € 229,-, Laufleistung 30.000 km, 3 Jahre Wartung für monatlich € 0,99</t>
  </si>
  <si>
    <t>Sonderleasing für Gewerbetreibende, ohne Sonderzahlung, 36 Monatsraten à € 219,-, Laufleistung 30.000 km, 3 Jahre Wartung für monatlich € 0,99</t>
  </si>
  <si>
    <t>Sonderleasing für Gewerbetreibende, ohne Sonderzahlung, 36 Monatsraten à € 209,-, Laufleistung 30.000 km, 3 Jahre Wartung für monatlich € 0,99</t>
  </si>
  <si>
    <t>Sonderleasing für Gewerbetreibende, ohne Sonderzahlung, 36 Monatsraten à € 259,-, Laufleistung 30.000 km, 3 Jahre Wartung für monatlich € 0,99</t>
  </si>
  <si>
    <t>Sonderleasing für Gewerbetreibende, ohne Sonderzahlung, 36 Monatsraten à € 399,-, Laufleistung 30.000 km, 3 Jahre Wartung für monatlich € 0,99</t>
  </si>
  <si>
    <t>Aktions-UPE durch Inzahlungnahmeprämie, 1,99 % Sonderfinanzierung, Anzahlung € 3.463,-, 47 Monatsraten à € 159,-, Schlussrate € 14.002,-</t>
  </si>
  <si>
    <t>Sondermodell, Aktions-UPE durch Inzahlungnahmeprämie, 1,99 % Sonderfinanzierung, Anzahlung € 6.223,-, 35 Monatsraten à € 179,-, Schlussrate € 17.504,-</t>
  </si>
  <si>
    <t>1,99 % Sonderfinanzierung, Anzahlung € 12.160,-, 1. Monatsrate € 364,-, 46 Monatsraten à € 299,-, Schlussrate € 17.082,-, 3 Jahre Wartung inklusive</t>
  </si>
  <si>
    <t>0,77 % Sonderfinanzierung, Anzahlung € 4.465,-, 48 Monatsraten à € 129,-, Schlussrate € 12.466,-</t>
  </si>
  <si>
    <t>0,77 % Sonderfinanzierung, Anzahlung € 4.996,-, 48 Monatsraten à € 159,-, Schlussrate € 11.220,-</t>
  </si>
  <si>
    <t>Venga</t>
  </si>
  <si>
    <t>Soul</t>
  </si>
  <si>
    <t>Bestseller-Prämie bei Kauf eines Sportage mit Dieselmotor</t>
  </si>
  <si>
    <t>Bestseller-Prämie bei Kauf eines Sportage mit Benzinmotor</t>
  </si>
  <si>
    <t>Sonderleasing für Gewerbetreibende, ohne Sonderzahlung, 36 Monatsraten à € 197,-, Laufleistung 30.000 km, Wartung und Verschleiß inklusive</t>
  </si>
  <si>
    <t>Sondermodell, Sonderleasing für Gewerbetreibende, ohne Sonderzahlung, 36 Monatsraten à € 227,-, Laufleistung 30.000 km, Wartung und Verschleiß inklusive</t>
  </si>
  <si>
    <t>Sonderleasing für Gewerbetreibende, ohne Sonderzahlung, 48 Monatsraten à € 113,-, Laufleistung 40.000 km, Wartung und Verschleiß inklusive</t>
  </si>
  <si>
    <t>Sonderleasing für Gewerbetreibende, ohne Sonderzahlung, 48 Monatsraten à € 127,-, Laufleistung 40.000 km, Wartung und Verschleiß inklusive</t>
  </si>
  <si>
    <t>Sonderleasing für Gewerbetreibende, ohne Sonderzahlung, 48 Monatsraten à € 146,-, Laufleistung 40.000 km, Wartung und Verschleiß inklusive</t>
  </si>
  <si>
    <t>Sonderleasing für Gewerbetreibende, ohne Sonderzahlung, 48 Monatsraten à € 185,-, Laufleistung 40.000 km, Wartung und Verschleiß inklusive</t>
  </si>
  <si>
    <t>Sonderleasing für Gewerbetreibende, ohne Sonderzahlung, 48 Monatsraten à € 152,-, Laufleistung 40.000 km, Wartung und Verschleiß inklusive</t>
  </si>
  <si>
    <t>Sonderleasing für Gewerbetreibende, ohne Sonderzahlung, 48 Monatsraten à € 199,-, Laufleistung 40.000 km, Wartung und Verschleiß inklusive</t>
  </si>
  <si>
    <t>Sonderleasing für Gewerbetreibende, ohne Sonderzahlung, 48 Monatsraten à € 261,-, Laufleistung 40.000 km, Wartung und Verschleiß inklusive</t>
  </si>
  <si>
    <t>Sonderleasing für Gewerbetreibende, ohne Sonderzahlung, 48 Monatsraten à € 198,-, Laufleistung 40.000 km, Wartung und Verschleiß inklusive</t>
  </si>
  <si>
    <t>Sonderleasing für Gewerbetreibende, ohne Sonderzahlung, 48 Monatsraten à € 241,-, Laufleistung 40.000 km, Wartung und Verschleiß inklusive</t>
  </si>
  <si>
    <t>Sonderleasing für Gewerbetreibende, ohne Sonderzahlung, 48 Monatsraten à € 150,-, Laufleistung 40.000 km, Wartung und Verschleiß inklusive</t>
  </si>
  <si>
    <t>Sonderleasing für Gewerbetreibende, ohne Sonderzahlung, 48 Monatsraten à € 273,-, Laufleistung 40.000 km, Wartung und Verschleiß inklusive</t>
  </si>
  <si>
    <t>Sonderleasing für Gewerbetreibende, ohne Sonderzahlung, 48 Monatsraten à € 161,-, Laufleistung 40.000 km, Wartung und Verschleiß inklusive</t>
  </si>
  <si>
    <t>Sonderleasing für Gewerbetreibende, ohne Sonderzahlung, 48 Monatsraten à € 349,-, Laufleistung 40.000 km, Wartung und Verschleiß inklusive</t>
  </si>
  <si>
    <t>Aktions-UPE durch Hybridprämie, Inzahlungnahmeprämie und Aktionsrabatt, 2,99 % Sonderfinanzierung, Anzahlung € 4.145,-, 35 Monatsraten à € 179,-, Schlussrate € 20.405,-</t>
  </si>
  <si>
    <t>Aktions-UPE durch Hybridprämie, Inzahlungnahmeprämie und Aktionsrabatt, 2,99 % Sonderfinanzierung, Anzahlung € 6.403,-, 35 Monatsraten à € 299,-, Schlussrate € 23.550,-</t>
  </si>
  <si>
    <t>Aktions-UPE durch Hybridprämie, Inzahlungnahmeprämie und Aktionsrabatt, 2,99 % Sonderfinanzierung, Anzahlung € 10.346,-, 35 Monatsraten à € 399,-, Schlussrate € 32.395,-</t>
  </si>
  <si>
    <t>Aktions-UPE durch Hybridprämie, Inzahlungnahmeprämie und Aktionsrabatt, 2,99 % Sonderfinanzierung, Anzahlung € 9.485,-, 35 Monatsraten à € 299,-, Schlussrate € 24.596,-</t>
  </si>
  <si>
    <t>Sonderleasing für Gewerbetreibende, ohne Sonderzahlung, 36 Monatsraten à € 299,-, Laufleistung 30.000 km</t>
  </si>
  <si>
    <t>Sondermodell, Sonderleasing für Gewerbetreibende, ohne Sonderzahlung, 36 Monatsraten à € 499-, Laufleistung 30.000 km</t>
  </si>
  <si>
    <t>Sondermodell, Sonderleasing für Gewerbetreibende, ohne Sonderzahlung, 36 Monatsraten à € 359,-, Laufleistung 30.000 km</t>
  </si>
  <si>
    <t>Sondermodell, Sonderleasing für Gewerbetreibende, ohne Sonderzahlung, 36 Monatsraten à € 469,-, Laufleistung 30.000 km</t>
  </si>
  <si>
    <t>Sonderleasing für Gewerbetreibende, ohne Sonderzahlung, 36 Monatsraten à € 129,-, Laufleistung 60.000 km, 3 Jahre Wartung und Verschleiß inklusive</t>
  </si>
  <si>
    <t>Fabrikatsnachlass bei staatlicher Kaufprämie für Elektrofahrzeuge, Inzahlungnahmeprämie für Dieselfahrzeuge</t>
  </si>
  <si>
    <t>2,49 % Sonderfinanzierung, Anzahlung € 1.570,-, 59 Monatsraten à € 69,-, Schlussrate € 5.194,-, Laufleistung 50.000 km</t>
  </si>
  <si>
    <t>2,49 % Sonderfinanzierung, Anzahlung € 1.600,-, 59 Monatsraten à € 69,-, Schlussrate € 5.954,-, Laufleistung 50.000 km</t>
  </si>
  <si>
    <t>2,49 % Sonderfinanzierung, Anzahlung € 1.250,-, 59 Monatsraten à € 49,-, Schlussrate € 3.432,-, Laufleistung 50.000 km</t>
  </si>
  <si>
    <t>2,49 % Sonderfinanzierung, Anzahlung € 1.330,-, 59 Monatsraten à € 69,-, Schlussrate € 4.342,-, Laufleistung 50.000 km</t>
  </si>
  <si>
    <t>2,49 % Sonderfinanzierung, Anzahlung € 1.170,-, 59 Monatsraten à € 59,-, Schlussrate € 4.018,-, Laufleistung 50.000 km</t>
  </si>
  <si>
    <t>2,49 % Sonderfinanzierung, Anzahlung € 1.280,-, 59 Monatsraten à € 79,-, Schlussrate € 4.905,-, Laufleistung 50.000 km</t>
  </si>
  <si>
    <t>2,49 % Sonderfinanzierung, Anzahlung € 2.310,-, 59 Monatsraten à € 99,-, Schlussrate € 6.568,-, Laufleistung 50.000 km</t>
  </si>
  <si>
    <t>2,49 % Sonderfinanzierung, Anzahlung € 2.190,-, 59 Monatsraten à € 99,-, Schlussrate € 7.384,-, Laufleistung 50.000 km</t>
  </si>
  <si>
    <t>Sonderleasing für Gewerbetreibende, ohne Sonderzahlung, 36 Monatsraten à € 104,-, Laufleistung 30.000 km, 3 Jahre Wartung inklusive</t>
  </si>
  <si>
    <t>Sonderleasing für Gewerbetreibende, ohne Sonderzahlung, 48 Monatsraten à € 195,-, Laufleistung 40.000 km</t>
  </si>
  <si>
    <t>Sonderleasing für Gewerbetreibende, ohne Sonderzahlung, 48 Monatsraten à € 185,-, Laufleistung 40.000 km</t>
  </si>
  <si>
    <t>Sonderleasing für Gewerbetreibende, ohne Sonderzahlung, 36 Monatsraten à € 80,-, Laufleistung 30.000 km, 3 Jahre Wartung inklusive</t>
  </si>
  <si>
    <t>Sonderleasing für Gewerbetreibende, ohne Sonderzahlung, 36 Monatsraten à € 130,-, Laufleistung 30.000 km, 3 Jahre Wartung inklusive</t>
  </si>
  <si>
    <t>Sonderleasing für Gewerbetreibende, ohne Sonderzahlung, 36 Monatsraten à € 99,-, Laufleistung 30.000 km, 3 Jahre Wartung inklusive</t>
  </si>
  <si>
    <t>Sonderleasing für Gewerbetreibende, ohne Sonderzahlung, 36 Monatsraten à € 97,-, Laufleistung 30.000 km, 3 Jahre Wartung inklusive</t>
  </si>
  <si>
    <t>Sonderleasing für Gewerbetreibende, ohne Sonderzahlung, 36 Monatsraten à € 112,-, Laufleistung 30.000 km, 3 Jahre Wartung inklusive</t>
  </si>
  <si>
    <t>Sonderleasing für Gewerbetreibende, ohne Sonderzahlung, 36 Monatsraten à € 129,-, Laufleistung 30.000 km, 3 Jahre Wartung für monatlich € 0,99</t>
  </si>
  <si>
    <t>Jazz</t>
  </si>
  <si>
    <t>Inzahlungnahmeprämie für Dieselfahrzeuge, 1,99 % Sonderfinanzierung, Anzahlung € 4.014,-, 47 Monatsraten à € 99,-, Schlussrate € 7.779,-, 4 Jahre Wartung und ein Jahr Garantieverlängerung inklusive</t>
  </si>
  <si>
    <t>Civic</t>
  </si>
  <si>
    <t>Civic Limousine</t>
  </si>
  <si>
    <t>Civic Tourer</t>
  </si>
  <si>
    <t>Inzahlungnahmeprämie für Dieselfahrzeuge, 2,99 % Sonderfinanzierung, Anzahlung € 4.628,-, 47 Monatsraten à € 129,-, Schlussrate € 9.836,-</t>
  </si>
  <si>
    <t>HR-V</t>
  </si>
  <si>
    <t>Inzahlungnahmeprämie für Dieselfahrzeuge, 2,99 % Sonderfinanzierung, Anzahlung € 5.285,-, 47 Monatsraten à € 159,-, Schlussrate € 8.276,-</t>
  </si>
  <si>
    <t>CR-V</t>
  </si>
  <si>
    <t>Inzahlungnahmeprämie für Dieselfahrzeuge, 1,99 % Sonderfinanzierung, Anzahlung € 3.463,-, 47 Monatsraten à € 159,-, Schlussrate € 14.002,-</t>
  </si>
  <si>
    <t>RX 450h Business Edition</t>
  </si>
  <si>
    <t>Mazda CX-5</t>
  </si>
  <si>
    <t>Mazda CX-3</t>
  </si>
  <si>
    <t>Sonderleasing bei Inzahlungnahme von Dieselfahrzeugen, Aktionsrabatt, ohne Sonderzahlung , 48 Monatsraten à € 189,-, Laufleistung 40.000 km</t>
  </si>
  <si>
    <t>Sonderleasing bei Inzahlungnahme von Dieselfahrzeugen, Aktionsrabatt, ohne Sonderzahlung , 48 Monatsraten à € 129,-, Laufleistung 40.000 km</t>
  </si>
  <si>
    <t>Sonderleasing bei Inzahlungnahme von Dieselfahrzeugen, Aktionsrabatt, ohne Sonderzahlung , 48 Monatsraten à € 109,-, Laufleistung 40.000 km</t>
  </si>
  <si>
    <t>Sonderleasing bei Inzahlungnahme von Dieselfahrzeugen, Aktionsrabatt, ohne Sonderzahlung , 48 Monatsraten à € 99,-, Laufleistung 40.000 km</t>
  </si>
  <si>
    <t>Optima Sportswagon</t>
  </si>
  <si>
    <t>cee‘d 1.4 CVVT Dream-Team Edition Premium+</t>
  </si>
  <si>
    <t xml:space="preserve">Soul Iconic </t>
  </si>
  <si>
    <t>Grand C-Max</t>
  </si>
  <si>
    <t>C-Max</t>
  </si>
  <si>
    <t>Mondeo Turnier</t>
  </si>
  <si>
    <t>Focus Turnier</t>
  </si>
  <si>
    <t xml:space="preserve">Civic </t>
  </si>
  <si>
    <t xml:space="preserve">Jazz </t>
  </si>
  <si>
    <t xml:space="preserve">HR-V </t>
  </si>
  <si>
    <t>CR-V Elegance Black Edition</t>
  </si>
  <si>
    <t>HR-V Elegance Black Edition</t>
  </si>
  <si>
    <t xml:space="preserve">Carens </t>
  </si>
  <si>
    <t xml:space="preserve">Sorento </t>
  </si>
  <si>
    <t xml:space="preserve">Sportage </t>
  </si>
  <si>
    <t xml:space="preserve">Niro </t>
  </si>
  <si>
    <t xml:space="preserve">cee'd GT </t>
  </si>
  <si>
    <t xml:space="preserve">pro_cee'd </t>
  </si>
  <si>
    <t xml:space="preserve">pro_cee'd GT </t>
  </si>
  <si>
    <t xml:space="preserve">Optima Sportswagon </t>
  </si>
  <si>
    <t xml:space="preserve">Soul EV </t>
  </si>
  <si>
    <t xml:space="preserve">Picanto </t>
  </si>
  <si>
    <t xml:space="preserve">Rio </t>
  </si>
  <si>
    <t xml:space="preserve">Cee´d </t>
  </si>
  <si>
    <t xml:space="preserve">Cee´d Sportswagon </t>
  </si>
  <si>
    <t xml:space="preserve">Venga </t>
  </si>
  <si>
    <t xml:space="preserve">CX-5 </t>
  </si>
  <si>
    <t xml:space="preserve">MX-5 </t>
  </si>
  <si>
    <t xml:space="preserve">CX-3 </t>
  </si>
  <si>
    <t>Niro Plug-in</t>
  </si>
  <si>
    <t>Optima Plug-in</t>
  </si>
  <si>
    <t>Niro Hybrid</t>
  </si>
  <si>
    <t>Aktions-UPE durch Inzahlungnahmeprämie und Aktionsrabatt, 2,99 % Sonderfinanzierung, Anzahlung € 5.553,-, 35 Monatsraten à € 299,-, Schlussrate € 24.248,-</t>
  </si>
  <si>
    <t>Picanto</t>
  </si>
  <si>
    <t>Sonderleasing für Studenten, ohne Sonderzahlung, 60 Monatsraten à € 99,-, Laufleistung 25.000 km</t>
  </si>
  <si>
    <t>Rio</t>
  </si>
  <si>
    <t>Sonderleasing für Studenten, ohne Sonderzahlung, 60 Monatsraten à € 111,-, Laufleistung 50.000 km</t>
  </si>
  <si>
    <t>Sonderleasing, Sonderzahlung € 5.915,-, 48 Monatsraten à € 149,-, Laufleistung 40.000 km, Rückgabe nach 24 oder 36 Monaten möglich</t>
  </si>
  <si>
    <t>Compass Longitude</t>
  </si>
  <si>
    <t>Compass Limited</t>
  </si>
  <si>
    <t>Sonderleasing, Sonderzahlung € 6.149,-, 48 Monatsraten à € 189,-, Laufleistung 40.000 km, Rückgabe nach 24 oder 36 Monaten möglich</t>
  </si>
  <si>
    <t>Cherokee Overland</t>
  </si>
  <si>
    <t>Sonderleasing, Sonderzahlung € 9.615,-, 48 Monatsraten à € 379,-, Laufleistung 40.000 km, Rückgabe nach 24 oder 36 Monaten möglich</t>
  </si>
  <si>
    <t>Sonderleasing, Sonderzahlung € 9.696,-, 48 Monatsraten à € 459,-, Laufleistung 40.000 km, Rückgabe nach 24 oder 36 Monaten möglich</t>
  </si>
  <si>
    <t>Cherokee Trailhawk</t>
  </si>
  <si>
    <t>Grand Cherokee Trailhawk</t>
  </si>
  <si>
    <t>Sonderleasing, Sonderzahlung € 12.925,-, 48 Monatsraten à € 489,-, Laufleistung 40.000 km, Rückgabe nach 24 oder 36 Monaten möglich</t>
  </si>
  <si>
    <t>Grand Cherokee Summit</t>
  </si>
  <si>
    <t>Sonderleasing, Sonderzahlung € 14.835,-, 48 Monatsraten à € 549,-, Laufleistung 40.000 km, Rückgabe nach 24 oder 36 Monaten möglich</t>
  </si>
  <si>
    <t>Grand Cherokee SRT</t>
  </si>
  <si>
    <t>Sonderleasing, Sonderzahlung € 17.809,-, 48 Monatsraten à € 779,-, Laufleistung 40.000 km, Rückgabe nach 24 oder 36 Monaten möglich</t>
  </si>
  <si>
    <t>Renegade Sport</t>
  </si>
  <si>
    <t>Renegade Longitude</t>
  </si>
  <si>
    <t>Aktions-UPE, 1,99 % Sonderfinanzierung, Anzahlung € 3.899,-, 1. Monatsrate € 234,-, 34 Monatsraten à € 169,-, Schlussrate € 10.033,-</t>
  </si>
  <si>
    <t>Renegade Limited</t>
  </si>
  <si>
    <t>Renegade Trailhawk</t>
  </si>
  <si>
    <t>Compass Sport</t>
  </si>
  <si>
    <t>Aktions-UPE, 1,99 % Sonderfinanzierung, Anzahlung € 4.694,-, 1. Monatsrate € 254,-, 34 Monatsraten à € 189,-, Schlussrate € 12.500,-</t>
  </si>
  <si>
    <t>Aktions-UPE, 1,99 % Sonderfinanzierung, Anzahlung € 5.540,-, 1. Monatsrate € 287,-, 34 Monatsraten à € 239,-, Schlussrate € 14.909,-</t>
  </si>
  <si>
    <t>Grand Cherokee Limited</t>
  </si>
  <si>
    <t>Grand Cherokee Overland</t>
  </si>
  <si>
    <t>Wrangler Sport</t>
  </si>
  <si>
    <t>Wrangler Sahara</t>
  </si>
  <si>
    <t>Wrangler Rubicon</t>
  </si>
  <si>
    <t>1,99 % Sonderfinanzierung, Anzahlung € 11.590,-, 1. Monatsrate € 444,-, 34 Monatsraten à € 379,-, Schlussrate € 21.266,-</t>
  </si>
  <si>
    <t>Sonderleasing für Gewerbetreibende, ohne Sonderzahlung, 48 Monatsraten à € 162,-, Laufleistung 40.000 km</t>
  </si>
  <si>
    <t>Aktions-UPE durch Inzahlungnahmeprämie, 1,99 % Sonderfinanzierung, Anzahlung € 4.514,-, 47 Monatsraten à € 99,-, Schlussrate € 7.779,-, inkl. 4 Jahre Wartung und 3 Jahre Garantie</t>
  </si>
  <si>
    <t>Aktions-UPE, Ford Flatrate, 2,99 % Optionsfinanzierung, Anzahlung € 3.190,-, 47 Monatsraten à € 129,-, Schlussrate € 7.966,-, Laufleistung 40.000 km, inkl. Wartung und Garantie</t>
  </si>
  <si>
    <t>Aktions-UPE, 0,99 % Sonderfinanzierung ohne weitere Angaben, 5 Jahre Garantie inklusive</t>
  </si>
  <si>
    <t>Tourneo Custom</t>
  </si>
  <si>
    <t>Giulia Veloce</t>
  </si>
  <si>
    <t>Sonderleasing, Sonderzahlung € 7.823,-, 48 Monatsraten à € 289,-, Laufleistung 40.000 km</t>
  </si>
  <si>
    <t>Sonderleasing, Sonderzahlung € 7.920,-, 48 Monatsraten à € 299,-, Laufleistung 40.000 km</t>
  </si>
  <si>
    <t>Giulia Quadrifoglio</t>
  </si>
  <si>
    <t>Sonderleasing, Sonderzahlung € 14.909,-, 48 Monatsraten à € 549,-, Laufleistung 40.000 km</t>
  </si>
  <si>
    <t>Sonderleasing für Gewerbetreibende, ohne Sonderzahlung, 48 Monatsraten à € 180,-, Laufleistung 40.000 km</t>
  </si>
  <si>
    <t>Giulietta Super</t>
  </si>
  <si>
    <t>Sonderleasing für Gewerbetreibende, ohne Sonderzahlung, 48 Monatsraten à € 228,-, Laufleistung 40.000 km</t>
  </si>
  <si>
    <t>Giulietta Veloce</t>
  </si>
  <si>
    <t>Sonderleasing, Sonderzahlung € 4.322,-, 48 Monatsraten à € 149,-, Laufleistung 40.000 km</t>
  </si>
  <si>
    <t>Sonderleasing, Sonderzahlung € 4.694,-, 48 Monatsraten à € 169,-, Laufleistung 40.000 km</t>
  </si>
  <si>
    <t>Sonderleasing, Sonderzahlung € 7.325,-, 48 Monatsraten à € 239,-, Laufleistung 40.000 km</t>
  </si>
  <si>
    <t>Aktions-UPE, 1,99 % Sonderfinanzierung, Anzahlung € 6.777,-, 1. Monatsrate à € 394, 34 Monatsraten à € 329,-, Schlussrate € 14.579,-</t>
  </si>
  <si>
    <t>Sonderleasing für Gewerbetreibende, ohne Sonderzahlung, 48 Monatsraten à € 158,-, Laufleistung 40.000 km</t>
  </si>
  <si>
    <t>Mito Super</t>
  </si>
  <si>
    <t>Sonderleasing für Gewerbetreibende, ohne Sonderzahlung, 48 Monatsraten à € 218,-, Laufleistung 40.000 km</t>
  </si>
  <si>
    <t>Mito Veloce</t>
  </si>
  <si>
    <t>Sonderleasing für Gewerbetreibende, ohne Sonderzahlung, 48 Monatsraten à € 242,-, Laufleistung 40.000 km</t>
  </si>
  <si>
    <t>Sonderleasing, Sonderzahlung € 3.222,-, 48 Monatsraten à € 129,-, Laufleistung 40.000 km</t>
  </si>
  <si>
    <t>Sonderleasing, Sonderzahlung € 3.410,-, 48 Monatsraten à € 139,-, Laufleistung 40.000 km</t>
  </si>
  <si>
    <t>Sonderleasing, Sonderzahlung € 4.916,-, 48 Monatsraten à € 199,-, Laufleistung 40.000 km</t>
  </si>
  <si>
    <t>Stelvio Super</t>
  </si>
  <si>
    <t>Stelvio Veloce</t>
  </si>
  <si>
    <t>Sonderleasing, Sonderzahlung € 8.087,-, 48 Monatsraten à € 259,-, Laufleistung 40.000 km</t>
  </si>
  <si>
    <t>Sonderleasing, Sonderzahlung € 8.584,-, 48 Monatsraten à € 279,-, Laufleistung 40.000 km</t>
  </si>
  <si>
    <t>Logan Stepway</t>
  </si>
  <si>
    <t>Sondermodell, Inzahlungnahmeprämie, Aktions-UPE, 2,99 % Sonderfinanzierung, Anzahlung € 4.602,-, 1. Monatsrate à € 174,-, 46 Folgeraten à € 109,-, Schlussrate € 7.938,-</t>
  </si>
  <si>
    <t>Aktions-UPE, Inzahlungnahmeprämie, 2,99 % Sonderfinanzierung, Anzahlung € 4.724,-, 1. Monatsrate à € 187,-, 46 Folgeraten à € 119,-, Schlussrate € 8.314,-</t>
  </si>
  <si>
    <t>Aktions-UPE, Inzahlungnahmeprämie, 2,99 % Sonderfinanzierung, Anzahlung € 4.064,-, 1. Monatsrate à € 154,-, 46 Folgeraten à € 89,-, Schlussrate € 6.728,-</t>
  </si>
  <si>
    <t>Aktions-UPE, Inzahlungnahmeprämie, 2,99 % Sonderfinanzierung, Anzahlung € 4.577,-, 1. Monatsrate à € 164,-, 46 Folgeraten à € 99,-, Schlussrate € 7.340,-</t>
  </si>
  <si>
    <t>500L Cross</t>
  </si>
  <si>
    <t>Aktions-UPE, Inzahlungnahmeprämie, 2,99 % Sonderfinanzierung, Anzahlung € 4.452,-, 1. Monatsrate à € 174,-, 46 Folgeraten à € 109,-, Schlussrate € 7.544,-</t>
  </si>
  <si>
    <t>Aktions-UPE, Inzahlungnahmeprämie, 2,99 % Sonderfinanzierung, Anzahlung € 3.125,-, 1. Rate € 174,-, 46 Monatsraten à € 109,-, Schlussrate € 7.160,-</t>
  </si>
  <si>
    <t>Dobló More</t>
  </si>
  <si>
    <t>Aktions-UPE, Inzahlungnahmeprämie, 2,99 % Sonderfinanzierung, Anzahlung € 2.623,-, 1. Monatsrate € 124,-, 46 Monatsraten à € 59,-, Schlussrate € 4.221,-</t>
  </si>
  <si>
    <t>Punto More</t>
  </si>
  <si>
    <t>Sondermodell, Aktions-UPE, Inzahlungnahmeprämie, 2,99 % Sonderfinanzierung, Anzahlung € 2.827,-, 1. Monatsrate € 134,-, 46 Monatsraten à € 69,-, Schlussrate € 4.617,-</t>
  </si>
  <si>
    <t>Aktions-UPE, Inzahlungnahmeprämie, 2,99 % Sonderfinanzierung, Anzahlung € 2.337,-, 1. Monatsrate € 164,-, 46 Monatsraten à € 99,-, Schlussrate € 4.234,-</t>
  </si>
  <si>
    <t>Aktions-UPE, Inzahlungnahmeprämie, 2,99 % Sonderfinanzierung, Anzahlung € 3.291,-, 1. Monatsrate € 174,-, 46 Monatsraten à € 109,-, Schlussrate € 4.912,-</t>
  </si>
  <si>
    <t>Qubo More</t>
  </si>
  <si>
    <t>Tipo 5-Türer More</t>
  </si>
  <si>
    <t>Aktions-UPE, Inzahlungnahmeprämie, 2,99 % Sonderfinanzierung, Anzahlung € 3.069,-, 1. Monatsrate € 164,-, 46 Monatsraten à € 99,-, Schlussrate € 7.304,-</t>
  </si>
  <si>
    <t>Aktions-UPE, Inzahlungnahmeprämie, 2,99 % Sonderfinanzierung, Anzahlung € 4.563,-, 1. Monatsrate € 174,-, 46 Monatsraten à € 109,-, Schlussrate € 8.725,-</t>
  </si>
  <si>
    <t>Aktions-UPE, 1,99 % Sonderfinanzierung, Anzahlung € 3.787,-, 1. Monatsrate à € 234, 34 Monatsraten à € 169,-, Schlussrate € 8.880,-</t>
  </si>
  <si>
    <t>Aktions-UPE, 1,99 % Sonderfinanzierung, Anzahlung € 4.316,-, 1. Monatsrate à € 242, 34 Monatsraten à € 199,-, Schlussrate € 9.912,-</t>
  </si>
  <si>
    <t>Stevio</t>
  </si>
  <si>
    <t>Sonderleasing, Sonderzahlung € 7.721,-, 48 Monatsraten à € 249,-, Laufleistung 40.000 km, Rückgabe nach 24 oder 36 Monaten möglich</t>
  </si>
  <si>
    <t>Stevio Super</t>
  </si>
  <si>
    <t>Sonderleasing, Sonderzahlung € 5.964,-, 48 Monatsraten à € 319,-, Laufleistung 40.000 km, Rückgabe nach 24 oder 36 Monaten möglich</t>
  </si>
  <si>
    <t>Sonderleasing, Sonderzahlung € 8.300,-, 48 Monatsraten à € 289,-, Laufleistung 40.000 km, Rückgabe nach 24 oder 36 Monaten möglich</t>
  </si>
  <si>
    <t>Sonderleasing, Sonderzahlung € 9.688,-, 48 Monatsraten à € 339,-, Laufleistung 40.000 km, Rückgabe nach 24 oder 36 Monaten möglich</t>
  </si>
  <si>
    <t>Sonderleasing, Sonderzahlung € 14.815,-, 48 Monatsraten à € 549,-, Laufleistung 40.000 km, Rückgabe nach 24 oder 36 Monaten möglich</t>
  </si>
  <si>
    <t>Inzahlungnahmeprämie, Sonderleasing, ohne Sonderzahlung, 48 Monatsraten à € 149,-, Laufleistung 40.000 km</t>
  </si>
  <si>
    <t>C3 Aircross</t>
  </si>
  <si>
    <t>Inzahlungnahmeprämie, Sonderleasing, ohne Sonderzahlung, 48 Monatsraten à € 139,-, Laufleistung 40.000 km</t>
  </si>
  <si>
    <t>Sonderleasing für Gewerbetreibende, ohne Sonderzahlung, 60 Monatsraten à € 79,-, Laufleistung 50.000 km</t>
  </si>
  <si>
    <t>Sonderleasing für Gewerbetreibende, ohne Sonderzahlung, 36 Monatsraten à € 143,-, Laufleistung 30.000 km, 3 Jahre Wartung inklusive</t>
  </si>
  <si>
    <t>Sonderleasing, Inzahlungnahmeprämie, Sonderzahlung € 3.139,-, 48 Monatsraten à € 99,-, Laufleistung 40.000 km</t>
  </si>
  <si>
    <t>Inzahlungnahmeprämie, Aktions-UPE, Sonderleasing, Sonderzahlung € 1.999,-, 48 Monatsraten à € 89,-, Laufleistung 40.000 km</t>
  </si>
  <si>
    <t>Inzahlungnahmeprämie, Sonderleasing, Sonderzahlung € 3.699,-, 48 Monatsraten à € 129,-, Laufleistung 40.000 km</t>
  </si>
  <si>
    <t>Sonderleasing, Inzahlungnahmeprämie, Sonderzahlung € 4.799,-, 48 Monatsraten à € 199,-, Laufleistung 40.000 km</t>
  </si>
  <si>
    <t xml:space="preserve">DS 3 </t>
  </si>
  <si>
    <t>Sonderleasing für Gewerbetreibende, ohne Sonderzahlung, 48 Monatsraten à € 239,-, Laufleistung 40.000 km</t>
  </si>
  <si>
    <t>Sonderleasing für Gewerbetreibende, ohne Sonderzahlung, 48 Monatsraten à € 205,-, Laufleistung 40.000 km</t>
  </si>
  <si>
    <t>Aktions-UPE, Inzahlungnahmeprämie, 2,99 % Sonderfinanzierung, Anzahlung € 4.037,-, 1. Rate € 184,-, 46 Monatsraten à € 119,-, Schlussrate € 8.199,-</t>
  </si>
  <si>
    <t>Aktions-UPE, Inzahlungnahmeprämie, 0 % Sonderfinanzierung, Anzahlung € 6.635,-, 1. Monatsrate € 214,-, 34 Monatsraten à € 149,-, Schlussrate € 14.022,-</t>
  </si>
  <si>
    <t>Aktions-UPE, Inzahlungnahmeprämie, 2,99 % Sonderfinanzierung, Anzahlung € 2.626,-, 1. Rate € 114,-, 46 Monatsraten à € 49,-, Schlussrate € 3.591,-</t>
  </si>
  <si>
    <t>Panda More</t>
  </si>
  <si>
    <t>Sondermodell, Aktions-UPE, Inzahlungnahmeprämie, 2,99 % Sonderfinanzierung, Anzahlung € 5.627,-, 1. Monatsrate € 184,-, 46 Monatsraten à € 119,-, Schlussrate € 7.523,-</t>
  </si>
  <si>
    <t>Aktions-UPE, 1,99 % Sonderfinanzierung, Anzahlung € 5.882,-, 47 Monatsraten à € 129,-, Schlussrate € 11.530,-, 5 Jahre Garantie und 4 Jahre Wartung inklusive</t>
  </si>
  <si>
    <t>Civic  Limousine</t>
  </si>
  <si>
    <t>Sonderleasing für Gewerbetreibende, ohne Sonderzahlung, 36 Monatsraten à € 132,19,- inkl. € 0,99 für Wartung und Verschleiß, Laufleistung 30.000 km</t>
  </si>
  <si>
    <t>Sonderleasing für Gewerbetreibende, ohne Sonderzahlung, 36 Monatsraten à € 143,92,- inkl. € 0,99 für Wartung und Verschleiß, Laufleistung 30.000 km</t>
  </si>
  <si>
    <t>Sonderleasing, Sonderzahlung € 8.840,-, 36 Monatsraten à € 269,-, Laufleistung 60.000 km, 3 Jahre Wartung inklusive</t>
  </si>
  <si>
    <t>Sonderleasing, Sonderzahlung € 8.625,-, 36 Monatsraten à € 319,-, Laufleistung 60.000 km, 3 Jahre Wartung inklusive</t>
  </si>
  <si>
    <t>Sonderleasing, Sonderzahlung € 9.085,-, 36 Monatsraten à € 339,-, Laufleistung 60.000 km, 3 Jahre Wartung inklusive</t>
  </si>
  <si>
    <t>Sonderleasing, ohne Sonderzahlung, 48 Monatsraten à € 499,-, Laufleistung 40.000 km</t>
  </si>
  <si>
    <t>1,99 % Sonderfinanzierung, Anzahlung € 9.016,-, 1. Monatsrate € 384,-, 34 Monatsraten à € 319,-, Schlussrate € 18.081,-</t>
  </si>
  <si>
    <t>1,99 % Sonderfinanzierung, Anzahlung € 10.007,-, 1. Monatsrate € 434,-, 34 Monatsraten à € 369,-, Schlussrate € 20.531,-</t>
  </si>
  <si>
    <t>Sonderleasing, Sonderzahlung € 10.625,-, 48 Monatsraten à € 429,-, Laufleistung 40.000 km, Rückgabe nach 24 oder 36 Monaten möglich</t>
  </si>
  <si>
    <t>Stonic</t>
  </si>
  <si>
    <t>Sonderleasing, Sonderzahlung € 3.157,-, 48 Monatsraten à € 222,-, Laufleistung 60.000 km</t>
  </si>
  <si>
    <t>Sonderleasing, Sonderzahlung € 3.029,-, 48 Monatsraten à € 186,-, Laufleistung 60.000 km</t>
  </si>
  <si>
    <t>Sonderleasing, Sonderzahlung € 2.416,-, 48 Monatsraten à € 186,-, Laufleistung 60.000 km</t>
  </si>
  <si>
    <t>Sonderleasing für Gewerbetreibende, ohne Sonderzahlung, 48 Monatsraten à € 144,-, Laufleistung 40.000 km, Wartung und Verschleiß inklusive</t>
  </si>
  <si>
    <t>Sonderleasing bei Inzahlungnahme von Dieselfahrzeugen, Aktionsrabatt, ohne Sonderzahlung , 48 Monatsraten à € 219,-, Laufleistung 40.000 km</t>
  </si>
  <si>
    <t>Aktions-UPE durch Händlernachlass, 1,99 % Sonderfinanzierung, Anzahlung € 2.201,-, 47 Monatsraten à € 108,-, Schlussrate € 5.169,-, Laufleistung 40.000 km</t>
  </si>
  <si>
    <t>Aktions-UPE durch Händlernachlass, 1,99 % Sonderfinanzierung, Anzahlung € 3.624,-, 47 Monatsraten à € 119,-, Schlussrate € 8.367,-, Laufleistung 40.000 km</t>
  </si>
  <si>
    <t>Aktions-UPE durch Händlernachlass, 1,99 % Sonderfinanzierung, Anzahlung € 5.079,-, 47 Monatsraten à € 149,-, Schlussrate € 12.095,-, Laufleistung 40.000 km</t>
  </si>
  <si>
    <t>Aktions-UPE durch Händlernachlass, 1,99 % Sonderfinanzierung, Anzahlung € 4.319,-, 47 Monatsraten à € 159,-, Schlussrate € 10.437,-, Laufleistung 40.000 km</t>
  </si>
  <si>
    <t>Aktions-UPE durch Händlernachlass, 1,99 % Sonderfinanzierung, Anzahlung € 3.472,-, 47 Monatsraten à € 129,-, Schlussrate € 7.844,-, Laufleistung 40.000 km</t>
  </si>
  <si>
    <t>Aktions-UPE durch Händlernachlass, 1,99 % Sonderfinanzierung, Anzahlung € 5.350,-, 47 Monatsraten à € 199,-, Schlussrate € 10.252,-, Laufleistung 40.000 km</t>
  </si>
  <si>
    <t>Aktions-UPE, Sonderleasing, ohne Sonderzahlung, 47 Monatsraten à € 249,-, Laufleistung 40.000 km</t>
  </si>
  <si>
    <t>Sonderleasing für Gewerbetreibende, ohne Sonderzahlung, 48 Monatsraten à € 299,-, Laufleistung 40.000 km</t>
  </si>
  <si>
    <t>Sonderleasing für Gewerbetreibende, ohne Sonderzahlung, 48 Monatsraten à € 105,-, Laufleistung 40.000 km</t>
  </si>
  <si>
    <t>Sonderleasing für Gewerbetreibende, ohne Sonderzahlung, 48 Monatsraten à € 135,-, Laufleistung 40.000 km</t>
  </si>
  <si>
    <t>Sonderleasing für Gewerbetreibende, ohne Sonderzahlung, 48 Monatsraten à € 179,-, Laufleistung 40.000 km</t>
  </si>
  <si>
    <t>Inzahlungnahmeprämie, Sonderleasing, ohne Sonderzahlung, 48 Monatsraten à € 219,-, Laufleistung 40.000 km</t>
  </si>
  <si>
    <t>Winterkompletträder kostenlos</t>
  </si>
  <si>
    <t>Sonderleasing, Aktions-UPE, Inzahlungnahmeprämie, Sonderzahlung € 2.999,-, 48 Monatsraten à € 109,-, Laufleistung 40.000 km</t>
  </si>
  <si>
    <t>Sonderleasing für Gewerbetreibende, ohne Sonderzahlung, 48 Monatsraten à € 109,-, Laufleistung 40.000 km</t>
  </si>
  <si>
    <t>Sondermodell, Aktions-UPE, Inzahlungnahmeprämie, 2,99 % Sonderfinanzierung, Anzahlung € 2.872,-, 1. Rate € 124,-, 46 Monatsraten à € 59,-, Schlussrate € 3.940,-</t>
  </si>
  <si>
    <t>Aktions-UPE, Inzahlungnahmeprämie, 2,99 % Sonderfinanzierung, Anzahlung € 3.079,-, 1. Monatsrate € 144,-, 46 Monatsraten à € 79,-, Schlussrate € 6.040,-</t>
  </si>
  <si>
    <t>Aktions-UPE, Inzahlungnahmeprämie, 2,99 % Sonderfinanzierung, Anzahlung € 3.264,-, 1. Monatsrate € 154,-, 46 Monatsraten à € 89,-, Schlussrate € 6.458,-</t>
  </si>
  <si>
    <t>Aktions-UPE, Inzahlungnahmeprämie, 2,99 % Sonderfinanzierung, Anzahlung € 3.449,-, 1. Monatsrate € 164,-, 46 Monatsraten à € 99,-, Schlussrate € 6.876,-</t>
  </si>
  <si>
    <t>Tipo Kombi More</t>
  </si>
  <si>
    <t>Sondermodell, Aktions-UPE, Inzahlungnahmeprämie, 2,99 % Sonderfinanzierung, Anzahlung € 4.392,-, 1. Monatsrate € 164,-, 46 Monatsraten à € 99,-, Schlussrate € 7.503,-</t>
  </si>
  <si>
    <t>Aktions-UPE, Inzahlungnahmeprämie, 2,99 % Sonderfinanzierung, Anzahlung € 4.388,-, 1. Monatsrate € 174,-, 46 Monatsraten à € 109,-, Schlussrate € 7.796,-</t>
  </si>
  <si>
    <t>Aktions-UPE, Inzahlungnahmeprämie, 2,99 % Sonderfinanzierung, Anzahlung € 5.202,-, 1. Monatsrate € 184,-, 46 Monatsraten à € 119,-, Schlussrate € 8.632,-</t>
  </si>
  <si>
    <t>Sonderleasing für Gewerbetreibende, ohne Sonderzahlung, 48 Monatsraten à € 109,-, Laufleistung 40.000 km, optional mit Wartung oder optionaler Rückgabe nach 24 Monaten</t>
  </si>
  <si>
    <t>Sonderleasing für Gewerbetreibende, ohne Sonderzahlung, 48 Monatsraten à € 142,-, Laufleistung 40.000 km, optional mit Wartung oder optionaler Rückgabe nach 24 Monaten</t>
  </si>
  <si>
    <t>Sonderleasing für Gewerbetreibende, ohne Sonderzahlung, 48 Monatsraten à € 154,-, Laufleistung 40.000 km, optional mit Wartung oder optionaler Rückgabe nach 24 Monaten</t>
  </si>
  <si>
    <t>Sondermodell, Aktions-UPE, Inzahlungnahmeprämie, 2,99 % Sonderfinanzierung, Anzahlung € 3.089,-, 1. Monatsrate € 154,-, 46 Monatsraten à € 89,-, Schlussrate € 6.993,-</t>
  </si>
  <si>
    <t xml:space="preserve">Sonderleasing für Gewerbetreibende, ohne Sonderzahlung, 48 Monatsraten à € 107,-, Laufleistung 40.000 km, optional mit Wartung </t>
  </si>
  <si>
    <t xml:space="preserve">Sonderleasing für Gewerbetreibende, ohne Sonderzahlung, 48 Monatsraten à € 120,-, Laufleistung 40.000 km, optional mit Wartung </t>
  </si>
  <si>
    <t xml:space="preserve">Sonderleasing für Gewerbetreibende, ohne Sonderzahlung, 48 Monatsraten à € 131,-, Laufleistung 40.000 km, optional mit Wartung </t>
  </si>
  <si>
    <t xml:space="preserve">500X </t>
  </si>
  <si>
    <t>500X</t>
  </si>
  <si>
    <t>500L</t>
  </si>
  <si>
    <t xml:space="preserve">Sonderleasing für Gewerbetreibende, ohne Sonderzahlung, 48 Monatsraten à € 199,-, Laufleistung 40.000 km, optional mit Wartung </t>
  </si>
  <si>
    <t xml:space="preserve">Sonderleasing für Gewerbetreibende, ohne Sonderzahlung, 48 Monatsraten à € 234,-, Laufleistung 40.000 km, optional mit Wartung </t>
  </si>
  <si>
    <t>EcoSport (neu)</t>
  </si>
  <si>
    <t>Ecosport (neu)</t>
  </si>
  <si>
    <t>Aktions-UPE, Ford Flatrate, 2,99 % Optionsfinanzierung, Anzahlung € 3.900,-, 47 Monatsraten à € 109,-, Schlussrate € 11.369,-, Laufleistung 40.000 km, inkl. Wartung und Garantie</t>
  </si>
  <si>
    <t>1,99 % Sonderfinanzierung, Anzahlung € 6.311,-, 47 Monatsraten à € 169,-, Schlussrate € 12.951,-, 5 Jahre Garantie und 4 Jahre Wartung inklusive</t>
  </si>
  <si>
    <t>XE Ingenium Edition</t>
  </si>
  <si>
    <t>Sondermodell</t>
  </si>
  <si>
    <t>Sonderleasing, Sonderzahlung € 12.171,-, 48 Monatsraten à € 429,-, Laufleistung 40.000 km, Rückgabe nach 24 oder 36 Monaten möglich</t>
  </si>
  <si>
    <t>Sonderleasing, Sonderzahlung € 5.383,-, 48 Monatsraten à € 179,-, Laufleistung 40.000 km, Rückgabe nach 24 oder 36 Monaten möglich</t>
  </si>
  <si>
    <t>Sonderleasing, ohne Sonderzahlung, 48 Monatsraten à € 434,-, Laufleistung 40.000 km</t>
  </si>
  <si>
    <t xml:space="preserve">Sonderleasing, ohne Sonderzahlung, 48 Monatsraten à € 482,-, Laufleistung 40.000 km </t>
  </si>
  <si>
    <t>Sonderleasing, ohne Sonderzahlung € 13.992,-, 48 Monatsraten à € 471,-, Laufleistung 40.000 km</t>
  </si>
  <si>
    <t>Sonderleasing, ohne Sonderzahlung, 48 Monatsraten à € 568,-, Laufleistung 40.000 km</t>
  </si>
  <si>
    <t>Sonderleasing, ohne Sonderzahlung, 48 Monatsraten à € 531,-, Laufleistung 40.000 km</t>
  </si>
  <si>
    <t>Sonderleasing, ohne Sonderzahlung, 48 Monatsraten à € 601,-, Laufleistung 40.000 km</t>
  </si>
  <si>
    <t xml:space="preserve">Sonderleasing, ohne Sonderzahlung, 48 Monatsraten à € 777,-, Laufleistung 40.000 km, </t>
  </si>
  <si>
    <t xml:space="preserve">Sonderleasing für Gewerbetreibende, ohne Sonderzahlung, 48 Monatsraten à € 189,-, Laufleistung 40.000 km </t>
  </si>
  <si>
    <t xml:space="preserve">Sonderleasing für Gewerbetreibende, ohne Sonderzahlung, 48 Monatsraten à € 354,-, Laufleistung 40.000 km </t>
  </si>
  <si>
    <t xml:space="preserve">Range Rover </t>
  </si>
  <si>
    <t>Range Rover Velar</t>
  </si>
  <si>
    <t>Range Rover Sport</t>
  </si>
  <si>
    <t>1,99 % Sonderfinanzierung, Anzahlung € 9.215,-, 1. Monatsrate € 324,-, 34 Monatsraten à € 259,-, Schlussrate € 18.706,-</t>
  </si>
  <si>
    <t>0,77 % Sonderfinanzierung, Anzahlung € 4.218,-, 47 Monatsraten à € 129,-, Schlussrate € 9.772,-</t>
  </si>
  <si>
    <t>Sonderleasing, Sonderzahlung € 4.657,-, 48 Monatsraten à € 266,-, Laufleistung 60.000 km</t>
  </si>
  <si>
    <t>cee‘d Sportswagon Dream-Team Edition Premium+</t>
  </si>
  <si>
    <t>0,77 % Sonderfinanzierung, Anzahlung € 3.850,-, 48 Monatsraten à € 109,-, Schlussrate € 10.476,-</t>
  </si>
  <si>
    <t>0,77 % Sonderfinanzierung, Anzahlung € 3.815,-, 48 Monatsraten à € 99,-, Schlussrate € 9.886,-</t>
  </si>
  <si>
    <t>1,99 % Sonderfinanzierung, Anzahlung € 9.829,-, 1. Monatsrate € 264,-, 46 Monatsraten à € 199,-, Schlussrate € 16.422,-</t>
  </si>
  <si>
    <t>3er Grand Tourismo</t>
  </si>
  <si>
    <t>6er Grand Tourismo</t>
  </si>
  <si>
    <t>Aktions-UPE, Inzahlungnahmeprämie, 2,99 % Sonderfinanzierung, Anzahlung € 3.034,-, 1. Monatsrate € 134,-, 46 Monatsraten à € 69,-, Schlussrate € 6.072,-</t>
  </si>
  <si>
    <t>Aktions-UPE, Inzahlungnahmeprämie, 2,99 % Sonderfinanzierung, Anzahlung € 3.936,-, 1. Monatsrate € 144,-, 46 Monatsraten à € 79,-, Schlussrate € 7.022,-</t>
  </si>
  <si>
    <t>Aktions-UPE, Inzahlungnahmeprämie, 2,99 % Sonderfinanzierung, Anzahlung € 3.349,-, 1. Monatsrate € 164,-, 46 Monatsraten à € 99,-, Schlussrate € 6.809,-</t>
  </si>
  <si>
    <t>500 Anniversario</t>
  </si>
  <si>
    <t>Sonderleasing, Sonderzahlung € 11.220,-, 36 Monatsraten à € 409,-, Laufleistung 60.000 km</t>
  </si>
  <si>
    <t>Sonderleasing, Sonderzahlung € 7.183,-, 36 Monatsraten à € 239,-, Laufleistung 60.000 km</t>
  </si>
  <si>
    <t>Sonderleasing, Sonderzahlung € 10.608,-, 36 Monatsraten à € 389,-, Laufleistung 60.000 km</t>
  </si>
  <si>
    <t>Sonderleasing, Sonderzahlung € 6.936,-, 36 Monatsraten à € 219,-, Laufleistung 60.000 km</t>
  </si>
  <si>
    <t>Sonderleasing, Sonderzahlung € 9.048,-, 48 Monatsraten à € 249,-, Laufleistung 40.000 km, Rückgabe nach 24 oder 36 Monaten möglich</t>
  </si>
  <si>
    <t>Sonderleasing für Gewerbetreibende, ohne Sonderzahlung, 48 Monatsraten à € 333,-, Laufleistung 40.000 km</t>
  </si>
  <si>
    <t>Sonderleasing für Gewerbetreibende, ohne Sonderzahlung, 48 Monatsraten à € 391,-, Laufleistung 40.000 km</t>
  </si>
  <si>
    <t>Sonderleasing für Gewerbetreibende, ohne Sonderzahlung, 48 Monatsraten à € 290,-, Laufleistung 40.000 km</t>
  </si>
  <si>
    <t>Sonderleasing, Inzahlungnahmeprämie, Sonderzahlung € 3.599,-, 48 Monatsraten à € 169,-, Laufleistung 40.000 km</t>
  </si>
  <si>
    <t>Sonderleasing, Inzahlungnahmeprämie, Sonderzahlung € 3.919,-, 48 Monatsraten à € 149,-, Laufleistung 40.000 km</t>
  </si>
  <si>
    <t>Sonderleasing, Inzahlungnahmeprämie, Sonderzahlung € 4.859,-, 48 Monatsraten à € 239,-, Laufleistung 40.000 km</t>
  </si>
  <si>
    <t>Aktions-UPE, Inzahlungnahmeprämie, 2,99 % Sonderfinanzierung, Anzahlung € 2.618,-, 1. Monatsrate € 124,-, 46 Monatsraten à € 59,-, Schlussrate € 5.464,-</t>
  </si>
  <si>
    <t>Sonderleasing für Gewerbetreibende, ohne Sonderzahlung, 48 Monatsraten à € 99,-, Laufleistung 40.000 km, optional mit Wartung oder optionaler Rückgabe nach 24 Monaten</t>
  </si>
  <si>
    <t>Sonderleasing für Gewerbetreibende, ohne Sonderzahlung, 48 Monatsraten à € 107,-, Laufleistung 40.000 km, optional mit Wartung oder optionaler Rückgabe nach 24 Monaten</t>
  </si>
  <si>
    <t>Sonderleasing für Gewerbetreibende, ohne Sonderzahlung, 48 Monatsraten à € 153,-, Laufleistung 40.000 km, optional mit Wartung oder optionaler Rückgabe nach 24 Monaten</t>
  </si>
  <si>
    <t xml:space="preserve">Sonderleasing für Gewerbetreibende, ohne Sonderzahlung, 48 Monatsraten à € 174,-, Laufleistung 40.000 km, optional mit Wartung </t>
  </si>
  <si>
    <t>500 Cabrio</t>
  </si>
  <si>
    <t xml:space="preserve">Sonderleasing für Gewerbetreibende, ohne Sonderzahlung, 48 Monatsraten à € 128,-, Laufleistung 40.000 km, optional mit Wartung </t>
  </si>
  <si>
    <t xml:space="preserve">Sonderleasing für Gewerbetreibende, ohne Sonderzahlung, 48 Monatsraten à € 141,-, Laufleistung 40.000 km, optional mit Wartung </t>
  </si>
  <si>
    <t xml:space="preserve">Sonderleasing für Gewerbetreibende, ohne Sonderzahlung, 48 Monatsraten à € 152,-, Laufleistung 40.000 km, optional mit Wartung </t>
  </si>
  <si>
    <t>Sonderleasing für Gewerbetreibende, ohne Sonderzahlung, 48 Monatsraten à € 119,-, Laufleistung 40.000 km, optional mit Wartung oder optionaler Rückgabe nach 24 Monaten</t>
  </si>
  <si>
    <t>Sonderleasing für Gewerbetreibende, ohne Sonderzahlung, 48 Monatsraten à € 120,-, Laufleistung 40.000 km, optional mit Wartung oder optionaler Rückgabe nach 24 Monaten</t>
  </si>
  <si>
    <t>Sonderleasing für Gewerbetreibende, ohne Sonderzahlung, 48 Monatsraten à € 157,-, Laufleistung 40.000 km, optional mit Wartung oder optionaler Rückgabe nach 24 Monaten</t>
  </si>
  <si>
    <t xml:space="preserve">Sonderleasing für Gewerbetreibende, ohne Sonderzahlung, 48 Monatsraten à € 109,-, Laufleistung 40.000 km, optional mit Wartung </t>
  </si>
  <si>
    <t xml:space="preserve">Sonderleasing für Gewerbetreibende, ohne Sonderzahlung, 48 Monatsraten à € 114,-, Laufleistung 40.000 km, optional mit Wartung </t>
  </si>
  <si>
    <t xml:space="preserve">Sonderleasing für Gewerbetreibende, ohne Sonderzahlung, 48 Monatsraten à € 119,-, Laufleistung 40.000 km, optional mit Wartung </t>
  </si>
  <si>
    <t xml:space="preserve">Sonderleasing für Gewerbetreibende, ohne Sonderzahlung, 48 Monatsraten à € 126,-, Laufleistung 40.000 km, optional mit Wartung </t>
  </si>
  <si>
    <t xml:space="preserve">Sonderleasing für Gewerbetreibende, ohne Sonderzahlung, 48 Monatsraten à € 147,-, Laufleistung 40.000 km, optional mit Wartung </t>
  </si>
  <si>
    <t xml:space="preserve">Sonderleasing für Gewerbetreibende, ohne Sonderzahlung, 48 Monatsraten à € 150,-, Laufleistung 40.000 km, optional mit Wartung </t>
  </si>
  <si>
    <t xml:space="preserve">Sonderleasing für Gewerbetreibende, ohne Sonderzahlung, 48 Monatsraten à € 182,-, Laufleistung 40.000 km, optional mit Wartung </t>
  </si>
  <si>
    <t xml:space="preserve">Sonderleasing für Gewerbetreibende, ohne Sonderzahlung, 48 Monatsraten à € 208,-, Laufleistung 40.000 km, optional mit Wartung </t>
  </si>
  <si>
    <t xml:space="preserve">Sonderleasing für Gewerbetreibende, ohne Sonderzahlung, 48 Monatsraten à € 123,-, Laufleistung 40.000 km, optional mit Wartung </t>
  </si>
  <si>
    <t xml:space="preserve">Sonderleasing für Gewerbetreibende, ohne Sonderzahlung, 48 Monatsraten à € 137,-, Laufleistung 40.000 km, optional mit Wartung </t>
  </si>
  <si>
    <t xml:space="preserve">Sonderleasing für Gewerbetreibende, ohne Sonderzahlung, 48 Monatsraten à € 157,-, Laufleistung 40.000 km, optional mit Wartung </t>
  </si>
  <si>
    <t xml:space="preserve">Sonderleasing für Gewerbetreibende, ohne Sonderzahlung, 48 Monatsraten à € 145,-, Laufleistung 40.000 km, optional mit Wartung </t>
  </si>
  <si>
    <t xml:space="preserve">Sonderleasing für Gewerbetreibende, ohne Sonderzahlung, 48 Monatsraten à € 193,-, Laufleistung 40.000 km, optional mit Wartung </t>
  </si>
  <si>
    <t>500L Wagon</t>
  </si>
  <si>
    <t xml:space="preserve">Sonderleasing für Gewerbetreibende, ohne Sonderzahlung, 48 Monatsraten à € 149,-, Laufleistung 40.000 km, optional mit Wartung </t>
  </si>
  <si>
    <t xml:space="preserve">Sonderleasing für Gewerbetreibende, ohne Sonderzahlung, 48 Monatsraten à € 162,-, Laufleistung 40.000 km, optional mit Wartung </t>
  </si>
  <si>
    <t>Aktions-UPE, Ford Flatrate, 2,99 % Optionsfinanzierung, Anzahlung € 7.500,-, 47 Monatsraten à € 259,-, Schlussrate € 20.496,-, Laufleistung 40.000 km, inkl. Wartung und Garantie</t>
  </si>
  <si>
    <t>Sonderleasing für Gewerbetreibende, ohne Sonderzahlung, 36 Monatsraten à € 199,-, Laufleistung 30.000 km, 3 Jahre Wartung für monatlich € 4,99</t>
  </si>
  <si>
    <t>Mondeo Vignale Hybrid</t>
  </si>
  <si>
    <t>Inzahlungnahmeprämie für Dieselfahrzeuge, 1,99 % Sonderfinanzierung, Anzahlung € 5.132,-, 47 Monatsraten à € 129,-, Schlussrate € 11.530,-, 4 Jahre Wartung und 2 Jahre Garantieverlängerung inklusive</t>
  </si>
  <si>
    <t>Sonderleasing, Inzahlungnahmeprämie, Sonderzahlung € 3.600,-, 36 Monatsraten à € 369,-, Laufleistung 30.000 km, Ausstiegsoption nach 24 Monaten möglich</t>
  </si>
  <si>
    <t>Sonderleasing, Inzahlungnahmeprämie, Sonderzahlung € 3.600,-, 36 Monatsraten à € 399,-, Laufleistung 30.000 km, Ausstiegsoption nach 24 Monaten möglich</t>
  </si>
  <si>
    <t>Sonderleasing, Inzahlungnahmeprämie, Sonderzahlung € 3.600,-, 36 Monatsraten à € 425,-, Laufleistung 30.000 km, Ausstiegsoption nach 24 Monaten möglich</t>
  </si>
  <si>
    <t>Sonderleasing, Sonderzahlung € 17.035,-, 36 Monatsraten à € 699,-, Laufleistung 60.000 km, 3 Jahre Wartung inklusive</t>
  </si>
  <si>
    <t>1,99 % Sonderfinanzierung, Anzahlung € 8.900,-, 1. Monatsrate € 339,-, 46 Monatsraten à € 289,-, Schlussrate € 16.229,-, 3 Jahre Wartung inklusive</t>
  </si>
  <si>
    <t>XF Ingenium Edition</t>
  </si>
  <si>
    <t xml:space="preserve">Sonderleasing für Gewerbetreibende, ohne Sonderzahlung, 48 Monatsraten à € 463,-, Laufleistung 40.000 km </t>
  </si>
  <si>
    <t xml:space="preserve">Cee'd Sportswagon  </t>
  </si>
  <si>
    <t>Sonderleasing, Inzahlungnahmeprämie, Sonderzahlung € 3.600,-, 36 Monatsraten à € 333,-, Laufleistung 30.000 km, Ausstiegsoption nach 24 Monaten ohne Kosten</t>
  </si>
  <si>
    <t>Sonderleasing, Inzahlungnahmeprämie, Sonderzahlung € 3.600,-, 36 Monatsraten à € 299,-, Laufleistung 30.000 km, Ausstiegsoption nach 24 Monaten ohne Kosten</t>
  </si>
  <si>
    <t>CT 200h Launch Edition</t>
  </si>
  <si>
    <t>Aktions-UPE durch Inzahlungnahmeprämie und Aktionsrabatt, 2,99 % Sonderfinanzierung, Anzahlung € 10.674,-, 35 Monatsraten à € 299,-, Schlussrate € 26.447,-</t>
  </si>
  <si>
    <t>Sonderleasing für Gewerbetreibende, ohne Sonderzahlung, 48 Monatsraten à € 89,-, Laufleistung 40.000 km</t>
  </si>
  <si>
    <t>Inzahlungnahmeprämie, Sonderleasing, Sonderzahlung € 3.499,-, 48 Monatsraten à € 249,-, Laufleistung 40.000 km</t>
  </si>
  <si>
    <t xml:space="preserve">Dokker </t>
  </si>
  <si>
    <t>Fiesta Bestseller</t>
  </si>
  <si>
    <t>Fiesta</t>
  </si>
  <si>
    <t>Fiesta Vignale</t>
  </si>
  <si>
    <t>Sonderleasing für Gewerbetreibende, ohne Sonderzahlung, 36 Monatsraten à € 79,-, Laufleistung 30.000 km, 3 Jahre Wartung für monatlich € 0,99</t>
  </si>
  <si>
    <t>Inzahlungnahmeprämie für Dieselfahrzeuge, 2,49 % Sonderfinanzierung, Anzahlung € 4.616,-, 47 Monatsraten à € 169,-, Schlussrate € 12.951,-, 4 Jahre Wartung und 2 Jahre Garantieverlängerung inklusive</t>
  </si>
  <si>
    <t>Aktions-UPE, 3,49 % Sonderfinanzierung, ohne Anzahlung, 36 Monatsraten à € 202,-, Schlussrate € 8.938,-</t>
  </si>
  <si>
    <t>Kona</t>
  </si>
  <si>
    <t>IONIQ Elektro</t>
  </si>
  <si>
    <t>IONIQ Plug-in-Hybrid</t>
  </si>
  <si>
    <t>Grand Santa Fe</t>
  </si>
  <si>
    <t>H-1 Travel</t>
  </si>
  <si>
    <t>Aktions-UPE, 3,49 % Sonderfinanzierung, ohne Anzahlung, 36 Monatsraten à € 115,-, Schlussrate € 5.063,-</t>
  </si>
  <si>
    <t>Aktions-UPE, 3,49 % Sonderfinanzierung, ohne Anzahlung, 36 Monatsraten à € 106,-, Schlussrate € 6.190,-</t>
  </si>
  <si>
    <t>Aktions-UPE, 3,49 % Sonderfinanzierung, ohne Anzahlung, 36 Monatsraten à € 187,-, Schlussrate € 8.788,-</t>
  </si>
  <si>
    <t>Aktions-UPE, 3,49 % Sonderfinanzierung, ohne Anzahlung, 36 Monatsraten à € 200,-, Schlussrate € 9.184,-</t>
  </si>
  <si>
    <t>Aktions-UPE, 3,49 % Sonderfinanzierung, ohne Anzahlung, 36 Monatsraten à € 200,-, Schlussrate €7.169,-</t>
  </si>
  <si>
    <t>Aktions-UPE, 3,49 % Sonderfinanzierung, ohne Anzahlung, 36 Monatsraten à € 223,-, Schlussrate € 9.225,-</t>
  </si>
  <si>
    <t>Aktions-UPE, 3,49 % Sonderfinanzierung, ohne Anzahlung, 36 Monatsraten à € 218,-, Schlussrate € 9.545,-</t>
  </si>
  <si>
    <t>Aktions-UPE, 3,49 % Sonderfinanzierung, ohne Anzahlung, 36 Monatsraten à € 380,-, Schlussrate € 18.099,-</t>
  </si>
  <si>
    <t>Aktions-UPE, 3,49 % Sonderfinanzierung, ohne Anzahlung, 36 Monatsraten à € 323,-, Schlussrate € 17.605,-</t>
  </si>
  <si>
    <t>Aktions-UPE, 3,49 % Sonderfinanzierung, ohne Anzahlung, 36 Monatsraten à € 192,-, Schlussrate € 12.669,-</t>
  </si>
  <si>
    <t>i20 Coupé</t>
  </si>
  <si>
    <t>Aktions-UPE, 3,49 % Sonderfinanzierung, ohne Anzahlung, 36 Monatsraten à € 252,-, Schlussrate € 12.359,-</t>
  </si>
  <si>
    <t>Aktions-UPE, 3,49 % Sonderfinanzierung, ohne Anzahlung, 36 Monatsraten à € 302,-, Schlussrate € 16.503,-</t>
  </si>
  <si>
    <t>Aktions-UPE, 3,49 % Sonderfinanzierung, ohne Anzahlung, 36 Monatsraten à € 528,-, Schlussrate € 25.344,-</t>
  </si>
  <si>
    <t>Aktions-UPE, 3,49 % Sonderfinanzierung, ohne Anzahlung, 36 Monatsraten à € 472,-, Schlussrate € 15.781,-</t>
  </si>
  <si>
    <t>E-Pace</t>
  </si>
  <si>
    <t>Wrangler Unlimited Sahara</t>
  </si>
  <si>
    <t>Wrangler Unlimited Rubicon</t>
  </si>
  <si>
    <t>Range Rover</t>
  </si>
  <si>
    <t>NX 300h E-Four Launch Edition</t>
  </si>
  <si>
    <t>Aktions-UPE, Sonderleasing, ohne Sonderzahlung, 48 Monatsraten à € 279,-, Laufleistung 40.000 km</t>
  </si>
  <si>
    <t>Sonderleasing für Gewerbetreibende, ohne Sonderzahlung, 36 Monatsraten à € 209,-, Laufleistung 60.000 km, 3 Jahre Wartung und Verschleiß inklusive</t>
  </si>
  <si>
    <t>Aktions-UPE durch Händlernachlass, 1,99 % Sonderfinanzierung, Anzahlung € 5.715,-, 47 Monatsraten à € 189,-, Schlussrate € 12.934,-, Laufleistung 40.000 km</t>
  </si>
  <si>
    <t>Sonderleasing, Sonderzahlung € 9.304,-, 48 Monatsraten à € 349,-, Laufleistung 40.000 km</t>
  </si>
  <si>
    <t>2,49 % Sonderfinanzierung, Anzahlung € 1.840,-, 59 Monatsraten à € 89,-, Schlussrate € 6.136,-, Laufleistung 50.000 km</t>
  </si>
  <si>
    <t>DS 3 Connected Chic</t>
  </si>
  <si>
    <t>Sondermodell, Inzahlungnahmeprämie, Sonderleasing, Sonderzahlung € 3.299,-, 48 Monatsraten à € 109,-, Laufleistung 40.000 km</t>
  </si>
  <si>
    <t>DS 4 Connected Chic</t>
  </si>
  <si>
    <t>Sondermodell, Sonderleasing, Inzahlungnahmeprämie, Sonderzahlung € 4.099,-, 48 Monatsraten à € 169,-, Laufleistung 40.000 km</t>
  </si>
  <si>
    <t>Sonderleasing, Inzahlungnahmeprämie, Sonderzahlung € 7.639,-, 36 Monatsraten à € 299,-, Laufleistung 30.000 km</t>
  </si>
  <si>
    <t>Aktions-UPE, 2,99 % Sonderfinanzierung, Anzahlung € 5.516,-, 1. Monatsrate à € 184,-, 58 Monatsraten à € 119,-, Schlussrate € 11.670,-</t>
  </si>
  <si>
    <t>Panda City Cross</t>
  </si>
  <si>
    <t>Aktions-UPE, Inzahlungnahmeprämie, 2,99 % Sonderfinanzierung, Anzahlung € 3.503,-, 1. Rate € 144,-, 46 Monatsraten à € 79,-, Schlussrate € 4.708,-</t>
  </si>
  <si>
    <t>Sonderleasing für Gewerbetreibende, ohne Sonderzahlung, 36 Monatsraten à € 149,-, Laufleistung 30.000 km, 3 Jahre Wartung für monatlich € 0,99</t>
  </si>
  <si>
    <t>Sonderleasing für Gewerbetreibende, ohne, Sonderzahlung, 36 Monatsraten à € 169,-, Laufleistung 30.000 km, 3 Jahre Wartung für monatlich € 0,99</t>
  </si>
  <si>
    <t>Sonderleasing für Gewerbetreibende, ohne Sonderzahlung, 36 Monatsraten à € 159,-, Laufleistung 30.000 km, 3 Jahre Wartung für monatlich € 0,99</t>
  </si>
  <si>
    <t>Sonderleasing für Gewerbetreibende, ohne Sonderzahlung, 36 Monatsraten à € 189,-, Laufleistung 30.000 km, 3 Jahre Wartung für monatlich € 0,99</t>
  </si>
  <si>
    <t>Sonderleasing für Gewerbetreibende, ohne Sonderzahlung, 36 Monatsraten à € 219,-, Laufleistung 30.000 km, 3 Jahre Wartung für monatlich € 4,99</t>
  </si>
  <si>
    <t>Sonderleasing für Gewerbetreibende, ohne Sonderzahlung, 36 Monatsraten à € 239,-, Laufleistung 30.000 km, 3 Jahre Wartung für monatlich € 0,99</t>
  </si>
  <si>
    <t>Sonderleasing für Gewerbetreibende, ohne Sonderzahlung, 36 Monatsraten à € 299,-, Laufleistung 30.000 km, 3 Jahre Wartung für monatlich € 0,99</t>
  </si>
  <si>
    <t>Sonderleasing für Gewerbetreibende, ohne Sonderzahlung, 36 Monatsraten à € 349,-, Laufleistung 30.000 km, 3 Jahre Wartung für monatlich € 0,99</t>
  </si>
  <si>
    <t>Sonderleasing für Gewerbetreibende, ohne Sonderzahlung, 36 Monatsraten à € 419,-, Laufleistung 30.000 km, 3 Jahre Wartung für monatlich € 0,99</t>
  </si>
  <si>
    <t>Fiesta ST-Line</t>
  </si>
  <si>
    <t>EcoSport ST-Line (neu)</t>
  </si>
  <si>
    <t>Sonderleasing für Gewerbetreibende, ohne Sonderzahlung, 36 Monatsraten à € 289,-, Laufleistung 30.000 km, 3 Jahre Wartung für monatlich € 0,99</t>
  </si>
  <si>
    <t>S-MAX ST-Line</t>
  </si>
  <si>
    <t>Mondeo Turnier ST-Line</t>
  </si>
  <si>
    <t>Sonderleasing für Gewerbetreibende, ohne Sonderzahlung, 36 Monatsraten à € 279,-, Laufleistung 30.000 km, 3 Jahre Wartung für monatlich € 0,99</t>
  </si>
  <si>
    <t>Sonderleasing, Sonderzahlung € 13.044,-, 24 Monatsraten à € 369,-, Laufleistung 30.000 km, 3 Jahre Wartung inklusive</t>
  </si>
  <si>
    <t>Sonderleasing, Sonderzahlung € 11.727,-, 24 Monatsraten à € 329,-, Laufleistung 30.000 km, 3 Jahre Wartung inklusive</t>
  </si>
  <si>
    <t>Sonderleasing, Sonderzahlung € 8.900,-, 36 Monatsraten à € 279,-, Laufleistung 60.000 km, 3 Jahre Wartung inklusive</t>
  </si>
  <si>
    <t>Aktions-UPE, 1,99 % Sonderfinanzierung, Anzahlung € 4.885,-, 1. Monatsrate € 274,-, 34 Monatsraten à € 209,-, Schlussrate € 11.895,-</t>
  </si>
  <si>
    <t>Range Rover Evoque Skyview</t>
  </si>
  <si>
    <t>Land Rover Discovery</t>
  </si>
  <si>
    <t>Land Rover Discovery Skyview</t>
  </si>
  <si>
    <t>Land Rover Discovery Sport</t>
  </si>
  <si>
    <t>Land Rover Plug-in Hybrid</t>
  </si>
  <si>
    <t>Sonderleasing, Sonderzahlung € 20.250,-, 36 Monatsraten à € 799,-, Laufleistung 60.000 km</t>
  </si>
  <si>
    <t>Sonderleasing, Sonderzahlung € 12.732,-, 36 Monatsraten à € 469,-, Laufleistung 60.000 km</t>
  </si>
  <si>
    <t>Sondermodell, Sonderleasing für Gewerbetreibende, ohne Sonderzahlung, 36 Monatsraten à € 429,-, Laufleistung 30.000 km</t>
  </si>
  <si>
    <t>Sondermodell, 0,77 % Sonderfinanzierung, Anzahlung € 3.265,-, 48 Monatsraten à € 99,-, Schlussrate € 9.247,-</t>
  </si>
  <si>
    <t>Sondermodell, 0,77 % Sonderfinanzierung, Anzahlung € 3.370,-, 48 Monatsraten à € 109,-, Schlussrate € 9.765,-</t>
  </si>
  <si>
    <t>Sondermodell, 0,77 % Sonderfinanzierung, Anzahlung € 1.879,-, 48 Monatsraten à € 79,-, Schlussrate € 6.120,-</t>
  </si>
  <si>
    <t>Sondermodell, 0,77 % Sonderfinanzierung, Anzahlung € 2.891,-, 48 Monatsraten à € 89,-, Schlussrate € 6.749,-</t>
  </si>
  <si>
    <t>Sondermodell, 0,77 % Sonderfinanzierung, Anzahlung € 3.589,-, 48 Monatsraten à € 119,-, Schlussrate € 9.284,-</t>
  </si>
  <si>
    <t>Sondermodell, 1,77 % Sonderfinanzierung, Anzahlung € 4.722,-, 48 Monatsraten à € 129,-, Schlussrate € 14.003,-</t>
  </si>
  <si>
    <t>Sondermodell, 0,77 % Sonderfinanzierung, Anzahlung € 2692,-, 48 Monatsraten à € 109,-, Schlussrate € 8.608,-</t>
  </si>
  <si>
    <t>0,77 % Sonderfinanzierung, Anzahlung € 1.821,-, 48 Monatsraten à € 69,-, Schlussrate € 5.542,-</t>
  </si>
  <si>
    <t>0,77 % Sonderfinanzierung, Anzahlung € 2.653,-, 48 Monatsraten à € 79,-, Schlussrate € 6.073,-</t>
  </si>
  <si>
    <t>3,99 % Sonderfinanzierung, Anzahlung € 4.130,-, 48 Monatsraten à € 109,-, Schlussrate € 9.300,-</t>
  </si>
  <si>
    <t>0,77 % Sonderfinanzierung, Anzahlung € 5.007,-, 48 Monatsraten à € 129,-, Schlussrate € 12.114,-</t>
  </si>
  <si>
    <t>0,77 % Sonderfinanzierung, Anzahlung € 4.999,-, 48 Monatsraten à € 149,-, Schlussrate € 10.869,-</t>
  </si>
  <si>
    <t>0,77 % Sonderfinanzierung, Anzahlung € 2.641,-, 48 Monatsraten à € 99,-, Schlussrate € 8.034,-</t>
  </si>
  <si>
    <t>1,77 % Sonderfinanzierung, Anzahlung € 3.240,-, 48 Monatsraten à € 119,-, Schlussrate € 11.456,-</t>
  </si>
  <si>
    <t>0,77 % Sonderfinanzierung, Anzahlung € 2.696,-, 48 Monatsraten à € 109,-, Schlussrate € 7.908,-</t>
  </si>
  <si>
    <t>1,77 % Sonderfinanzierung, Anzahlung € 6.528,-, 48 Monatsraten à € 189,-, Schlussrate € 17.387,-</t>
  </si>
  <si>
    <t>1,77 % Sonderfinanzierung, Anzahlung € 4.190,-, 48 Monatsraten à € 129,-, Schlussrate € 13.322,-</t>
  </si>
  <si>
    <t>3,99 % Sonderfinanzierung, Anzahlung € 5.872,-, 48 Monatsraten à € 169,-, Schlussrate € 13.657,-</t>
  </si>
  <si>
    <t>1,77 % Sonderfinanzierung, Anzahlung € 3.178,-, 48 Monatsraten à € 89,-, Schlussrate € 7.582,-</t>
  </si>
  <si>
    <t>Sondermodell, 0,77 % Sonderfinanzierung, Anzahlung € 4.455,-, 47 Monatsraten à € 119,-, Schlussrate € 9.585,-</t>
  </si>
  <si>
    <t>Sondermodell, 0,77 % Sonderfinanzierung, Anzahlung € 5.123,-, 47 Monatsraten à € 159,-, Schlussrate € 14.709,-</t>
  </si>
  <si>
    <t>Sondermodell, 0,77 % Sonderfinanzierung, Anzahlung € 4.014,-, 47 Monatsraten à € 129,-, Schlussrate € 11.096,-</t>
  </si>
  <si>
    <t>Sondermodell, 1,77 % Sonderfinanzierung, Anzahlung € 10.117,-, 48 Monatsraten à € 269,-, Schlussrate € 25.685,-</t>
  </si>
  <si>
    <t>Stonic Platinum Edition</t>
  </si>
  <si>
    <t>Sondermodell, 1,77 % Sonderfinanzierung, Anzahlung € 4.607,-, 47 Monatsraten à € 139,-, Schlussrate € 11.472,-</t>
  </si>
  <si>
    <t>0,77 % Sonderfinanzierung, Anzahlung € 4.463,-, 48 Monatsraten à € 179,-, Schlussrate € 13.022,-</t>
  </si>
  <si>
    <t>0,77 % Sonderfinanzierung, Anzahlung € 5.084,-, 48 Monatsraten à € 204,-, Schlussrate € 14.834,-</t>
  </si>
  <si>
    <t>Auf den Internetseiten der Marken beworbene VKF-Aktionen im Dezember 2017</t>
  </si>
  <si>
    <t>Sonderleasing für Gewerbetreibende, ohne Sonderzahlung, 48 Monatsraten à € 565,-, Laufleistung 40.000 km</t>
  </si>
  <si>
    <t>Sonderleasing für Gewerbetreibende, ohne Sonderzahlung, 48 Monatsraten à € 374,-, Laufleistung 40.000 km</t>
  </si>
  <si>
    <t>Aktions-UPE, 1,99 % Sonderfinanzierung, Anzahlung € 2.980,-, 1. Monatsrate à € 224, 34 Monatsraten à € 159,-, Schlussrate € 6.170,-</t>
  </si>
  <si>
    <t>Aktions-UPE, 1,99 % Sonderfinanzierung, Anzahlung € 3.333,-, 1. Monatsrate à € 234, 34 Monatsraten à € 169,-, Schlussrate € 6.602,-</t>
  </si>
  <si>
    <t>Aktions-UPE, 1,99 % Sonderfinanzierung, Anzahlung € 4.870,-, 1. Monatsrate à € 259, 34 Monatsraten à € 324,-, Schlussrate € 9.417,-</t>
  </si>
  <si>
    <t>Sonderleasing, Inzahlungnahmeprämie, Sonderzahlung € 3.599,-, 48 Monatsraten à € 139,-, Laufleistung 40.000 km</t>
  </si>
  <si>
    <t>DS 7 Crossback</t>
  </si>
  <si>
    <t>Sondermodell, Aktions-UPE, Inzahlungnahmeprämie, 2,99 % Sonderfinanzierung, Anzahlung € 4.815,-, 1. Rate € 194,-, 46 Monatsraten à € 129,-, Schlussrate € 8.951,-</t>
  </si>
  <si>
    <t>Aktions-UPE, 0,99 % Sonderfinanzierung, Anzahlung € 4.100,-, 23 Monatsraten à € 179,-, Schlussrate € 12.283,-, Laufleistung 20.000 km, 5 Jahre Garantie inklusive</t>
  </si>
  <si>
    <t>Aktions-UPE, 0 % Sonderfinanzierung, Anzahlung € 8.300,-, 23 Monatsraten à € 249,-, Schlussrate € 26.623,-, 5 Jahre Garantie inklusive</t>
  </si>
  <si>
    <t>Focus Turnier ST-Line</t>
  </si>
  <si>
    <t>Sonderleasing für Gewerbetreibende, ohne Sonderzahlung, 36 Monatsraten à € 139,-, Laufleistung 30.000 km, 3 Jahre Wartung für monatlich € 0,99</t>
  </si>
  <si>
    <t>Aktions-UPE, 3,49 % Sonderfinanzierung, ohne Anzahlung, 36 Monatsraten à € 299,-, Schlussrate € 14.072,-</t>
  </si>
  <si>
    <t>F-Pace Ingenium Edition</t>
  </si>
  <si>
    <t>Sonderleasing, Sonderzahlung € 4.718,-, 48 Monatsraten à € 139,-, Laufleistung 40.000 km, Rückgabe nach 24 oder 36 Monaten möglich</t>
  </si>
  <si>
    <t>Sonderleasing, Sonderzahlung € 4.080,-, 48 Monatsraten à € 129,-, Laufleistung 40.000 km, Rückgabe nach 24 oder 36 Monaten möglich</t>
  </si>
  <si>
    <t>Aktions-UPE, 2,99 % Sonderfinanzierung, Anzahlung € 5.174,-, 1. Monatsrate € 214,-, 34 Monatsraten à € 149,-, Schlussrate € 13.358,-</t>
  </si>
  <si>
    <t>Aktions-UPE, 2,99 % Sonderfinanzierung, Anzahlung € 3.320,-, 1. Monatsrate € 194,-, 34 Monatsraten à € 142,-, Schlussrate € 9.035,-</t>
  </si>
  <si>
    <t>Aktions-UPE, 1,99 % Sonderfinanzierung, Anzahlung € 6.857,-, 1. Monatsrate € 354,-, 34 Monatsraten à € 289,-, Schlussrate € 15.618,-</t>
  </si>
  <si>
    <t>Wrangler Unlimited Sport</t>
  </si>
  <si>
    <t>1,99 % Sonderfinanzierung, Anzahlung € 9.610,-, 1. Monatsrate € 414,-, 34 Monatsraten à € 349,-, Schlussrate € 19.551,-</t>
  </si>
  <si>
    <t>1,99 % Sonderfinanzierung, Anzahlung € 10.942,-, 1. Monatsrate € 454,-, 34 Monatsraten à € 389,-, Schlussrate € 22.001,-</t>
  </si>
  <si>
    <t>1,99 % Sonderfinanzierung, Anzahlung € 11.409,-, 1. Monatsrate € 464,-, 34 Monatsraten à € 399,-, Schlussrate € 22.736,-</t>
  </si>
  <si>
    <t>Sondermodell, Aktions-UPE durch Hybridprämie, Inzahlungnahmeprämie und Aktionsrabatt, kostenlose Winterräder, 1,99 % Sonderfinanzierung, Anzahlung € 7.316,-, 35 Monatsraten à € 159,-, Schlussrate € 17.435,-</t>
  </si>
  <si>
    <t>Sondermodell, 0,77 % Sonderfinanzierung, Anzahlung € 5.266,-, 47 Monatsraten à € 169,-, Schlussrate € 15.187,-</t>
  </si>
  <si>
    <t>Sondermodell, 1,77 % Sonderfinanzierung, Anzahlung € 7.502,-, 47 Monatsraten à € 209,-, Schlussrate € 22.492,-</t>
  </si>
  <si>
    <t>Optima GT</t>
  </si>
  <si>
    <t>0,77 % Sonderfinanzierung, Anzahlung € 7.856,-, 48 Monatsraten à € 249,-, Schlussrate € 17.714,-</t>
  </si>
  <si>
    <t>Optima PHEV</t>
  </si>
  <si>
    <t>3,99 % Sonderfinanzierung, Anzahlung € 8.175,-, 48 Monatsraten à € 299,-, Schlussrate € 18.245,-</t>
  </si>
  <si>
    <t xml:space="preserve">Optima Sportswagon GT </t>
  </si>
  <si>
    <t>0,77 % Sonderfinanzierung, Anzahlung € 7.876,-, 48 Monatsraten à € 259,-, Schlussrate € 18.041,-</t>
  </si>
  <si>
    <t>Optima Sportswagon PHEV</t>
  </si>
  <si>
    <t>3,99 % Sonderfinanzierung, Anzahlung € 8.760,-, 48 Monatsraten à € 305,-, Schlussrate € 18.776,-</t>
  </si>
  <si>
    <t>Stinger</t>
  </si>
  <si>
    <t>1,77 % Sonderfinanzierung, Anzahlung € 8.473,-, 48 Monatsraten à € 275,-, Schlussrate € 19.716,-</t>
  </si>
  <si>
    <t>Mercedes</t>
  </si>
  <si>
    <t>A-Klasse</t>
  </si>
  <si>
    <t>A-Klasse PEAK Edition</t>
  </si>
  <si>
    <t>Sondermodell, Sonderleasing, ohne Sonderzahlung, 36 Monatsraten à € 299,-, Laufleistung 30.000 km</t>
  </si>
  <si>
    <t>AMG GT</t>
  </si>
  <si>
    <t>B-Klasse</t>
  </si>
  <si>
    <t>B-Klasse PEAK Edition</t>
  </si>
  <si>
    <t>Sondermodell, Sonderleasing, ohne Sonderzahlung, 36 Monatsraten à € 349,-, Laufleistung 30.000 km</t>
  </si>
  <si>
    <t>C-Klasse</t>
  </si>
  <si>
    <t>Gewerbliches Sonderleasing, ohne Sonderzahlung, 36 Monatsraten à € 459,-, Laufleistung 30.000 km</t>
  </si>
  <si>
    <t>C-Klasse  T-Modell</t>
  </si>
  <si>
    <t>Fabrikatsnachlass bei staatlicher Kaufprämie für Plug-in-Hybrid-Fahrzeuge</t>
  </si>
  <si>
    <t>C-Klasse Cabriolet</t>
  </si>
  <si>
    <t>Gewerbliches Sonderleasing, ohne Sonderzahlung, 36 Monatsraten à € 469,-, Laufleistung 30.000 km</t>
  </si>
  <si>
    <t>C-Klasse Coupé</t>
  </si>
  <si>
    <t>Gewerbliches Sonderleasing, ohne Sonderzahlung, 36 Monatsraten à € 419,-, Laufleistung 30.000 km</t>
  </si>
  <si>
    <t>C-Klasse Edition C</t>
  </si>
  <si>
    <t>C-Klasse Limousine</t>
  </si>
  <si>
    <t>C-Klasse T-Modell</t>
  </si>
  <si>
    <t>CLA</t>
  </si>
  <si>
    <t>CLA Coupé PEAK Edition</t>
  </si>
  <si>
    <t>Sondermodell, Sonderleasing, ohne Sonderzahlung, 36 Monatsraten à € 389,-, Laufleistung 30.000 km</t>
  </si>
  <si>
    <t>CLA Shooting Brake PEAK Edition</t>
  </si>
  <si>
    <t>CLS</t>
  </si>
  <si>
    <t>E-Klasse</t>
  </si>
  <si>
    <t>E-Klasse All-Terrain</t>
  </si>
  <si>
    <t>Sonderleasing, Sonderzahlung € 7.371,-, 36 Monatsraten à € 499,-, Laufleistung 30.000 km</t>
  </si>
  <si>
    <t xml:space="preserve">E-Klasse e </t>
  </si>
  <si>
    <t>G-Klasse</t>
  </si>
  <si>
    <t>GLA</t>
  </si>
  <si>
    <t>GLA PEAK Edition</t>
  </si>
  <si>
    <t>Sondermodell, Sonderleasing, ohne Sonderzahlung, 36 Monatsraten à € 409,-, Laufleistung 30.000 km</t>
  </si>
  <si>
    <t>GLE</t>
  </si>
  <si>
    <t>GLS</t>
  </si>
  <si>
    <t>Junge Sterne</t>
  </si>
  <si>
    <t>S-Klasse</t>
  </si>
  <si>
    <t>SL</t>
  </si>
  <si>
    <t>SLC</t>
  </si>
  <si>
    <t>V-Klasse</t>
  </si>
  <si>
    <t>Mini</t>
  </si>
  <si>
    <t>alle Modelle</t>
  </si>
  <si>
    <t>John Cooper Works Exterieur Paket zu "attraktiven Konditionen"</t>
  </si>
  <si>
    <t>Clubman</t>
  </si>
  <si>
    <t>Inzahlungnahmeprämie (Vfw) für Dieselfahrzeuge</t>
  </si>
  <si>
    <t>Countryman</t>
  </si>
  <si>
    <t>John Cooper Works Gewinnspiel</t>
  </si>
  <si>
    <t>3 Monate Mini John Cooper Works fahren inklusive 3 Hotelübernachtungen</t>
  </si>
  <si>
    <t>Mini Cabrio</t>
  </si>
  <si>
    <t>Mitsubishi</t>
  </si>
  <si>
    <t>ASX</t>
  </si>
  <si>
    <t>Aktions-UPE, 1,99 % Sonderfinanzierung, Anzahlung € 3.799,-, 1. Rate € 62,-, 46 Monatsraten à € 99,-, Schlussrate € 8.930,-</t>
  </si>
  <si>
    <t>ASX Edition 100</t>
  </si>
  <si>
    <t>Sondermodell, Aktions-UPE, 1,99 % Sonderfinanzierung, Anzahlung € 3.899,-, 1. Rate € 142,-, 46 Monatsraten à € 149,-, Schlussrate € 9.050,-</t>
  </si>
  <si>
    <t>ASX Edition 100+</t>
  </si>
  <si>
    <t>Eclipse Cross Basis</t>
  </si>
  <si>
    <t>Aktions-UPE, 1,99 % Sonderfinanzierung, Anzahlung € 3.000,-, 1. Rate € 145,-, 46 Monatsraten à € 149,-, Schlussrate € 9.050,-</t>
  </si>
  <si>
    <t>Eclipse Cross Intro Edition</t>
  </si>
  <si>
    <t>Aktions-UPE, 1,99 % Sonderfinanzierung, Anzahlung € 4.599,-, 1. Rate € 183,-, 46 Monatsraten à € 219,-, Schlussrate € 12.475,-</t>
  </si>
  <si>
    <t>Eclipse Cross Plus</t>
  </si>
  <si>
    <t>Aktions-UPE, 1,99 % Sonderfinanzierung, Anzahlung € 4.399,-, 1. Rate € 152,-, 46 Monatsraten à € 179,-, Schlussrate € 10.850,-</t>
  </si>
  <si>
    <t>L200</t>
  </si>
  <si>
    <t>Aktions-UPE, 1,99 % Sonderfinanzierung, Anzahlung € 4.599,-, 1. Rate € 168,-, 46 Monatsraten à € 179,-, Schlussrate € 10.400,-</t>
  </si>
  <si>
    <t>L200 Basis</t>
  </si>
  <si>
    <t>L200 Basis mit Extra-Paket</t>
  </si>
  <si>
    <t>L200 Edition 100</t>
  </si>
  <si>
    <t>Sondermodell, Aktions-UPE, 1,99 % Sonderfinanzierung, Anzahlung € 6.799,-, 1. Rate € 271,-, 46 Monatsraten à € 289,-, Schlussrate € 16.390,-</t>
  </si>
  <si>
    <t xml:space="preserve">L200 Edition 100+ </t>
  </si>
  <si>
    <t>Lancer Sportback</t>
  </si>
  <si>
    <t>Aktions-UPE, 1,99 % Sonderfinanzierung, Anzahlung € 2.998,-, 1. Rate € 90,-, 46 Monatsraten à € 129,-, Schlussrate € 7.250,-</t>
  </si>
  <si>
    <t>Outlander</t>
  </si>
  <si>
    <t>Aktions-UPE, 1,99 % Sonderfinanzierung, Anzahlung € 4.299,-, 1. Rate € 162,-, 46 Monatsraten à € 199,-, Schlussrate € 9.450,-</t>
  </si>
  <si>
    <t>Outlander Edition 100</t>
  </si>
  <si>
    <t>Sondermodell, Aktions-UPE, 1,99 % Sonderfinanzierung, Anzahlung € 4.399,-, 1. Rate € 205,-, 46 Monatsraten à € 209,-, Schlussrate € 9.900,-</t>
  </si>
  <si>
    <t>Outlander Edition 100+</t>
  </si>
  <si>
    <t>Pajero</t>
  </si>
  <si>
    <t>Aktions-UPE, 1,99 % Sonderfinanzierung, Anzahlung € 6.299,-, 1. Rate € 204,-, 46 Monatsraten à € 249,-, Schlussrate € 15.670,-</t>
  </si>
  <si>
    <t>Pajero 3-Türer Edition 100</t>
  </si>
  <si>
    <t>Sondermodell, Aktions-UPE, 1,99 % Sonderfinanzierung, Anzahlung € 7.899,-, 1. Rate € 264,-, 46 Monatsraten à € 289,-, Schlussrate € 18.670,-</t>
  </si>
  <si>
    <t>Pajero 5-Türer Edition 100</t>
  </si>
  <si>
    <t>Plug-In Hybrid Outlander</t>
  </si>
  <si>
    <t>Fabrikatsnachlass bei staatlicher Kaufprämie für Plug-in-Hybrid-Fahrzeuge, 1,99 % Sonderfinanzierung, € 11.490,- Anzahlung, 1. Rate € 85,-, 46 Raten à 119,-, Schluss rate € 22.350,-</t>
  </si>
  <si>
    <t>Fabrikatsnachlass bei staatlicher Kaufprämie für Plug-in-Hybrid-Fahrzeuge, 1,99 % Sonderfinanzierung, € 12.699,- Anzahlung, 1. Rate € 119,-, 46 Raten à 149,-, Schluss rate € 24.980,-</t>
  </si>
  <si>
    <t>Fabrikatsnachlass bei staatlicher Kaufprämie für Plug-in-Hybrid-Fahrzeuge, 1,99 % Sonderfinanzierung, € 9.999,- Anzahlung, 1. Rate € 79,-, 46 Raten à 79,-, Schluss rate € 19.390,-</t>
  </si>
  <si>
    <t>Plus</t>
  </si>
  <si>
    <t>Space Star</t>
  </si>
  <si>
    <t>Aktions-UPE, 1,99 % Sonderfinanzierung, Anzahlung € 1.699,-, 1. Rate € 51,-, 46 Monatsraten à € 59,-, Schlussrate € 3.930,-</t>
  </si>
  <si>
    <t>Space Star Edition 100</t>
  </si>
  <si>
    <t>Sondermodell, Aktions-UPE, 1,99 % Sonderfinanzierung, Anzahlung € 1.798,-, 1. Rate € 61,-, 46 Monatsraten à € 69,-, Schlussrate € 4.740,-</t>
  </si>
  <si>
    <t>Space Star Edition 100+</t>
  </si>
  <si>
    <t>Nissan</t>
  </si>
  <si>
    <t>370Z Coupé</t>
  </si>
  <si>
    <t>Aktions-UPE, 2,99 % Sonderfinanzierung, Anzahlung € 6.432,-, 47 Monatsraten à € 219,-, Schlussrate € 17.202,-, Laufleistung 40.000 km</t>
  </si>
  <si>
    <t>Aktions-UPE, 2,99 % Sonderfinanzierung, Anzahlung € 6.969,-, 47 Monatsraten à € 239,-, Schlussrate € 18.714,-, Laufleistung 40.000 km</t>
  </si>
  <si>
    <t xml:space="preserve">370Z Coupé </t>
  </si>
  <si>
    <t>Sonderleasing für Gewerbetreibende, ohne Sonderzahlung, 36 Monatsraten à € 344,-, Laufleistung 30.000 km</t>
  </si>
  <si>
    <t>370Z Nismo</t>
  </si>
  <si>
    <t>Aktions-UPE, 2,99 % Sonderfinanzierung, Anzahlung € 9.600,-, 47 Monatsraten à € 299,-, Schlussrate € 22.831,-, Laufleistung 40.000 km</t>
  </si>
  <si>
    <t>370Z Roadster</t>
  </si>
  <si>
    <t>Aktions-UPE, 2,99 % Sonderfinanzierung, Anzahlung € 8.358,-, 47 Monatsraten à € 259,-, Schlussrate € 19.263,-</t>
  </si>
  <si>
    <t>Sonderleasing für Gewerbetreibende, ohne Sonderzahlung, 36 Monatsraten à € 422,-, Laufleistung 30.000 km</t>
  </si>
  <si>
    <t>Loyalitätsbonus, erste Wartung kostenfrei</t>
  </si>
  <si>
    <t>Evalia</t>
  </si>
  <si>
    <t>Aktions-UPE, 1,99 % Sonderfinanzierung, Anzahlung € 5.773,-, 35 Monatsraten à € 129,-, Schlussrate € 10.013,-, Laufleistung 30.000 km</t>
  </si>
  <si>
    <t>Aktions-UPE, 1,99 % Sonderfinanzierung, Anzahlung € 5.824,-, 35 Monatsraten à € 149,-, Schlussrate € 10.720,-, Laufleistung 30.000 km</t>
  </si>
  <si>
    <t>GT-R</t>
  </si>
  <si>
    <t>Sonderleasing für Gewerbetreibende, ohne Sonderzahlung, 36 Monatsraten à € 953,-, Laufleistung 30.000 km</t>
  </si>
  <si>
    <t>Sonderleasing, ohne Sonderzahlung, 48 Monatsraten à € 914,-, Laufleistung 40.000 km</t>
  </si>
  <si>
    <t>Juke</t>
  </si>
  <si>
    <t>Aktions-UPE,  1,99 % Sonderfinanzierung, ohne Anzahlung, 47 Monatsraten à € 176,-, Schlussrate € 9.173,-, Laufleistung 40.000 km</t>
  </si>
  <si>
    <t>Aktions-UPE, 1,99 % Sonderfinanzierung, ohne Anzahlung, 47 Monatsraten à € 149,-, Schlussrate € 7.548,-, Laufleistung 40.000 km</t>
  </si>
  <si>
    <t>Aktions-UPE, Inzahlungnahmeprämie, 1,99 % Sonderfinanzierung, ohne Anzahlung, 47 Monatsraten à € 200,-, Schlussrate € 10.380,-, Laufleistung 40.000 km</t>
  </si>
  <si>
    <t>Sonderleasing für Gewerbetreibende, ohne Sonderzahlung, 36 Monatsraten à € 233,-, Laufleistung 60.000 km, 3 Jahre Wartung inklusive</t>
  </si>
  <si>
    <t>Leaf 2 Zero Edition</t>
  </si>
  <si>
    <t>Sondermodell, Fabrikatsnachlass bei staatlicher Kaufprämie für Elektrofahrzeuge bei Batteriekauf, Wallbox kostenlos, Aktions-UPE,  Fabrikatsnachlass bei staatlicher Kaufprämie für Elektrofahrzeuge, 2,99 % Sonderfinanzierung, Anzahlung € 5.620,-, 47 Monatsraten à € 295,-, Schlussrate € 16.811,-, Laufleistung 40.000 km</t>
  </si>
  <si>
    <t>Micra</t>
  </si>
  <si>
    <t>Navara</t>
  </si>
  <si>
    <t>Sonderleasing für Gewerbetreibende, ohne Sonderzahlung, 60 Monatsraten à € 190,-, Laufleistung 100.000 km</t>
  </si>
  <si>
    <t>Neuer Micra</t>
  </si>
  <si>
    <t>Aktions-UPE, Sonderleasing, Sonderzahlung € 610,-, 48 Monatsraten à € 139,-, Laufleistung 40.000 km</t>
  </si>
  <si>
    <t>Aktions-UPE, Sonderleasing, Sonderzahlung € 811,-, 48 Monatsraten à € 99,-, Laufleistung 40.000 km</t>
  </si>
  <si>
    <t xml:space="preserve">Neuer Micra </t>
  </si>
  <si>
    <t>Sonderleasing, Sonderzahlung € 328,-, 48 Monatsraten à € 169,-, Laufleistung 40.000 km</t>
  </si>
  <si>
    <t>Neuer Qashqai</t>
  </si>
  <si>
    <t>Aktions-UPE, 1,99 % Sonderfinanzierung, ohne Anzahlung , 47 Monatsraten à € 199,-, Schlussrate € 10.245,-, Laufleistung 40.000 km</t>
  </si>
  <si>
    <t>Aktions-UPE, 1,99 % Sonderfinanzierung, ohne Anzahlung, 47 Monatsraten à € 262,-, Schlussrate € 13.445,-, Laufleistung 40.000 km</t>
  </si>
  <si>
    <t>Aktions-UPE, 1,99 % Sonderfinanzierung, ohne Anzahlung, 47 Monatsraten à € 388,-, Schlussrate € 18.169,-, Laufleistung 40.000 km</t>
  </si>
  <si>
    <t>Neuer X-Trail</t>
  </si>
  <si>
    <t>Aktions-UPE, 1,99 % Sonderfinanzierung, ohne Anzahlung €, 47 Monatsraten à € 279,-, Schlussrate € 11.169,-, Laufleistung 40.000 km</t>
  </si>
  <si>
    <t>Aktions-UPE, 1,99 % Sonderfinanzierung, ohne Anzahlung €, 47 Monatsraten à € 360,-, Schlussrate € 16.317,-, Laufleistung 40.000 km</t>
  </si>
  <si>
    <t>Aktions-UPE, 1,99 % Sonderfinanzierung, ohne Anzahlung €, 47 Monatsraten à € 472,-, Schlussrate € 21.106,-, Laufleistung 40.000 km</t>
  </si>
  <si>
    <t>Sonderleasing für Gewerbetreibende, ohne Sonderzahlung, 36 Monatsraten à € 342,-, Laufleistung 60.000 km, 3 Jahre Wartung inklusive</t>
  </si>
  <si>
    <t>NV200 Kastenwagen</t>
  </si>
  <si>
    <t>Sonderleasing für Gewerbetreibende, ohne Sonderzahlung, 60 Monatsraten à € 116,-, Laufleistung 100.000 km</t>
  </si>
  <si>
    <t>NV200 Kombi</t>
  </si>
  <si>
    <t>Sonderleasing für Gewerbetreibende, ohne Sonderzahlung, 60 Monatsraten à € 174,-, Laufleistung 100.000 km</t>
  </si>
  <si>
    <t>NV300 Kastenwagen</t>
  </si>
  <si>
    <t>Sonderleasing für Gewerbetreibende, ohne Sonderzahlung, 60 Monatsraten à € 170,-, Laufleistung 100.000 km</t>
  </si>
  <si>
    <t>NV400 Kastenwagen Pro</t>
  </si>
  <si>
    <t>Pulsar</t>
  </si>
  <si>
    <t>Aktions-UPE, 3,99 % Sonderfinanzierung, Anzahlung € 3.765,-, 35 Monatsraten à € 109,-, Schlussrate € 8.368,-, Laufleistung 30.000 km</t>
  </si>
  <si>
    <t>Aktions-UPE, 3,99 % Sonderfinanzierung, Anzahlung € 4.378,-, 35 Monatsraten à € 119,-, Schlussrate € 10.493,-</t>
  </si>
  <si>
    <t>Aktions-UPE, 3,99 % Sonderfinanzierung, Anzahlung € 5.240,-, 35 Monatsraten à € 149,-, Schlussrate € 12.512,-, Laufleistung 30.000 km</t>
  </si>
  <si>
    <t>Sonderleasing für Gewerbetreibende, ohne Sonderzahlung, 36 Monatsraten à € 270,-, Laufleistung 60.000 km, 3 Jahre Wartung inklusive</t>
  </si>
  <si>
    <t>Qashqai</t>
  </si>
  <si>
    <t>Sonderleasing für Gewerbetreibende, ohne Sonderzahlung, 36 Monatsraten à € 251,-, Laufleistung 60.000 km, 3 Jahre Wartung inklusive</t>
  </si>
  <si>
    <t>Qashqai Innenstadtgarantie</t>
  </si>
  <si>
    <t>Rückkaufgarantie im Falle eines Fahrverbots</t>
  </si>
  <si>
    <t>X-Trail Innenstadtgarantie</t>
  </si>
  <si>
    <t>Opel</t>
  </si>
  <si>
    <t>Adam</t>
  </si>
  <si>
    <t>Sonderleasing, ohne Sonderzahlung, 48 Monatsraten à € 120,-, Laufleistung 40.000 km</t>
  </si>
  <si>
    <t>Sonderleasing, ohne Sonderzahlung, 48 Monatsraten à € 139,-, Laufleistung 40.000 km</t>
  </si>
  <si>
    <t xml:space="preserve">Adam </t>
  </si>
  <si>
    <t>Sonderleasing für Gewerbetreibende, ohne Sonderzahlung, 48 Monatsraten à € 90,-, Laufleistung 40.000 km</t>
  </si>
  <si>
    <t>Astra</t>
  </si>
  <si>
    <t>Astra 5-Türer</t>
  </si>
  <si>
    <t>Sonderleasing, ohne Sonderzahlung, 48 Monatsraten à € 181,-, Laufleistung 40.000 km</t>
  </si>
  <si>
    <t xml:space="preserve">Astra 5-Türer </t>
  </si>
  <si>
    <t>Sonderleasing für Gewerbetreibende, ohne Sonderzahlung, 48 Monatsraten à € 139,-, Laufleistung 40.000 km</t>
  </si>
  <si>
    <t>Sonderleasing für Gewerbetreibende, ohne Sonderzahlung, 48 Monatsraten à € 174,-, Laufleistung 40.000 km</t>
  </si>
  <si>
    <t>Sonderleasing, ohne Sonderzahlung, 48 Monatsraten à € 226,-, Laufleistung 40.000 km</t>
  </si>
  <si>
    <t>Astra ON</t>
  </si>
  <si>
    <t>Sondermodell, 0 % Sonderfinanzierung, Anzahlung € 2.500,-, 37 Raten á € 159,-, Schlussrate € 10.754,-, Garantiverlängerung</t>
  </si>
  <si>
    <t>Astra Sports Tourer</t>
  </si>
  <si>
    <t>Sonderleasing für Gewerbetreibende, ohne Sonderzahlung, 36 Monatsraten à € 138,-, Laufleistung 30.000 km</t>
  </si>
  <si>
    <t>Sonderleasing für Gewerbetreibende, ohne Sonderzahlung, 48 Monatsraten à € 126,-, Laufleistung 40.000 km</t>
  </si>
  <si>
    <t>Sonderleasing, ohne Sonderzahlung, 48 Monatsraten à € 188,-, Laufleistung 40.000 km</t>
  </si>
  <si>
    <t>Sonderleasing, ohne Sonderzahlung, 48 Monatsraten à € 233,-, Laufleistung 40.000 km</t>
  </si>
  <si>
    <t>Cascada</t>
  </si>
  <si>
    <t>Gewerbliches Sonderleasing, ohne Sonderzahlung, 48 Monatsraten à € 215,-, Laufleistung 40.000 km</t>
  </si>
  <si>
    <t>Gewerbliches Sonderleasing, ohne Sonderzahlung, 48 Monatsraten à € 247,-, Laufleistung 40.000 km</t>
  </si>
  <si>
    <t>Sonderleasing, ohne Sonderzahlung, 48 Monatsraten à € 269,-, Laufleistung 40.000 km</t>
  </si>
  <si>
    <t>Sonderleasing, ohne Sonderzahlung, 48 Monatsraten à € 309,-, Laufleistung 40.000 km</t>
  </si>
  <si>
    <t>Corsa</t>
  </si>
  <si>
    <t>Corsa 3-Türer</t>
  </si>
  <si>
    <t>Sonderleasing, ohne Sonderzahlung, 48 Monatsraten à € 126,-, Laufleistung 40.000 km</t>
  </si>
  <si>
    <t>Sonderleasing, ohne Sonderzahlung, 48 Monatsraten à € 143,-, Laufleistung 40.000 km</t>
  </si>
  <si>
    <t xml:space="preserve">Corsa 3-Türer </t>
  </si>
  <si>
    <t>Sonderleasing für Gewerbetreibende, ohne Sonderzahlung, 48 Monatsraten à € 98,-, Laufleistung 40.000 km</t>
  </si>
  <si>
    <t>Corsa 5-Türer</t>
  </si>
  <si>
    <t>Sonderleasing für Gewerbetreibende, ohne Sonderzahlung, 48 Monatsraten à € 104,-, Laufleistung 40.000 km</t>
  </si>
  <si>
    <t>Sonderleasing, ohne Sonderzahlung, 48 Monatsraten à € 134,-, Laufleistung 40.000 km</t>
  </si>
  <si>
    <t>Sonderleasing, ohne Sonderzahlung, 48 Monatsraten à € 141,-, Laufleistung 40.000 km</t>
  </si>
  <si>
    <t>Corsa ON</t>
  </si>
  <si>
    <t>Sondermodell, 0 % Sonderfinanzierung, Anzahlung € 1.800,-, 37 Raten á € 99,-, Schlussrate € 7.575,-, Garantiverlängerung</t>
  </si>
  <si>
    <t>Crossland X</t>
  </si>
  <si>
    <t>Sonderleasing, ohne Sonderzahlung, 48 Monatsraten à € 216,-, Laufleistung 40.000 km</t>
  </si>
  <si>
    <t>Sonderleasing, ohne Sonderzahlung, 48 Monatsraten à € 250,-, Laufleistung 40.000 km</t>
  </si>
  <si>
    <t>Grandland X</t>
  </si>
  <si>
    <t>Sonderleasing für Gewerbetreibende, ohne Sonderzahlung, 48 Monatsraten à € 191,-, Laufleistung 40.000 km</t>
  </si>
  <si>
    <t>Sonderleasing, ohne Sonderzahlung, 48 Monatsraten à € 265,-, Laufleistung 40.000 km</t>
  </si>
  <si>
    <t xml:space="preserve">Grandland X </t>
  </si>
  <si>
    <t>Sonderleasing, ohne Sonderzahlung, 48 Monatsraten à € 324,-, Laufleistung 40.000 km</t>
  </si>
  <si>
    <t>Insignia</t>
  </si>
  <si>
    <t>Insignia Country Tourer</t>
  </si>
  <si>
    <t>Sonderleasing für Gewerbetreibende, ohne Sonderzahlung, 48 Monatsraten à € 281,-, Laufleistung 40.000 km</t>
  </si>
  <si>
    <t>Sonderleasing, ohne Sonderzahlung, 48 Monatsraten à € 384,-, Laufleistung 40.000 km</t>
  </si>
  <si>
    <t xml:space="preserve">Insignia Country Tourer </t>
  </si>
  <si>
    <t>Sonderleasing, ohne Sonderzahlung, 48 Monatsraten à € 468,-, Laufleistung 40.000 km</t>
  </si>
  <si>
    <t>Insignia Grand Sport</t>
  </si>
  <si>
    <t>Sonderleasing für Gewerbetreibende, ohne Sonderzahlung, 48 Monatsraten à € 209,-, Laufleistung 40.000 km</t>
  </si>
  <si>
    <t>Sonderleasing, ohne Sonderzahlung, 48 Monatsraten à € 285,-, Laufleistung 40.000 km</t>
  </si>
  <si>
    <t>Sonderleasing, ohne Sonderzahlung, 48 Monatsraten à € 390,-, Laufleistung 40.000 km</t>
  </si>
  <si>
    <t>Insignia Sports Tourer</t>
  </si>
  <si>
    <t>Sonderleasing für Gewerbetreibende, ohne Sonderzahlung, 36 Monatsraten à € 199,-, Laufleistung 30.000 km</t>
  </si>
  <si>
    <t>Sonderleasing, ohne Sonderzahlung, 48 Monatsraten à € 296,-, Laufleistung 40.000 km</t>
  </si>
  <si>
    <t>Sonderleasing, ohne Sonderzahlung, 48 Monatsraten à € 401,-, Laufleistung 40.000 km</t>
  </si>
  <si>
    <t xml:space="preserve">Insignia Sports Tourer </t>
  </si>
  <si>
    <t>Sonderleasing für Gewerbetreibende, ohne Sonderzahlung, 48 Monatsraten à € 217,-, Laufleistung 40.000 km</t>
  </si>
  <si>
    <t>Karl</t>
  </si>
  <si>
    <t>Sonderleasing, ohne Sonderzahlung, 48 Monatsraten à € 111,-, Laufleistung 40.000 km</t>
  </si>
  <si>
    <t xml:space="preserve">Karl </t>
  </si>
  <si>
    <t>Sonderleasing für Gewerbetreibende, ohne Sonderzahlung, 48 Monatsraten à € 79,-, Laufleistung 40.000 km</t>
  </si>
  <si>
    <t>Sonderleasing, ohne Sonderzahlung, 48 Monatsraten à € 99,-, Laufleistung 40.000 km</t>
  </si>
  <si>
    <t>Mokka X</t>
  </si>
  <si>
    <t>Sonderleasing, ohne Sonderzahlung, 48 Monatsraten à € 215,-, Laufleistung 40.000 km</t>
  </si>
  <si>
    <t xml:space="preserve">Mokka X </t>
  </si>
  <si>
    <t>Sonderleasing, ohne Sonderzahlung, 48 Monatsraten à € 260,-, Laufleistung 40.000 km</t>
  </si>
  <si>
    <t>Mokka X ON</t>
  </si>
  <si>
    <t>Sondermodell, 0 % Sonderfinanzierung, Anzahlung € 3.000,-, 37 Raten á € 169,-, Schlussrate € 12.111,-, Garantiverlängerung</t>
  </si>
  <si>
    <t>Zafira</t>
  </si>
  <si>
    <t>Sonderleasing, ohne Sonderzahlung, 48 Monatsraten à € 248,-, Laufleistung 40.000 km</t>
  </si>
  <si>
    <t xml:space="preserve">Zafira </t>
  </si>
  <si>
    <t>Sonderleasing, ohne Sonderzahlung, 48 Monatsraten à € 266,-, Laufleistung 40.000 km</t>
  </si>
  <si>
    <t>Peugeot</t>
  </si>
  <si>
    <t xml:space="preserve">Sonderleasing, ohne Anzahlung, 24 Raten à € 109,-, Laufleistung 20.000 km, Wartung inklusive </t>
  </si>
  <si>
    <t xml:space="preserve">Sonderleasing, ohne Anzahlung, 24 Raten à € 129,-, Laufleistung 30.000 km, Wartung inklusive </t>
  </si>
  <si>
    <t xml:space="preserve">Sonderleasing, ohne Anzahlung, 36 Raten à € 123,-, Laufleistung 30.000 km, Wartung inklusive </t>
  </si>
  <si>
    <t xml:space="preserve">Sonderleasing, ohne Anzahlung, 36 Raten à € 143,-, Laufleistung 45.000 km, Wartung inklusive </t>
  </si>
  <si>
    <t xml:space="preserve">Sonderleasing, ohne Anzahlung, 24 Raten à € 125,-, Laufleistung 20.000 km, Wartung inklusive </t>
  </si>
  <si>
    <t xml:space="preserve">Sonderleasing, ohne Anzahlung, 24 Raten à € 139,-, Laufleistung 30.000 km, Wartung inklusive </t>
  </si>
  <si>
    <t xml:space="preserve">Sonderleasing, ohne Anzahlung, 36 Raten à € 145,-, Laufleistung 30.000 km, Wartung inklusive </t>
  </si>
  <si>
    <t xml:space="preserve">Sonderleasing, ohne Anzahlung, 36 Raten à € 159,-, Laufleistung 45.000 km, Wartung inklusive </t>
  </si>
  <si>
    <t xml:space="preserve">Sonderleasing, ohne Anzahlung, 24 Raten à € 149,-, Laufleistung 20.000 km, Wartung inklusive </t>
  </si>
  <si>
    <t xml:space="preserve">Sonderleasing, ohne Anzahlung, 24 Raten à € 174,-, Laufleistung 30.000 km, Wartung inklusive </t>
  </si>
  <si>
    <t xml:space="preserve">Sonderleasing, ohne Anzahlung, 36 Raten à € 163,-, Laufleistung 30.000 km, Wartung inklusive </t>
  </si>
  <si>
    <t xml:space="preserve">Sonderleasing, ohne Anzahlung, 36 Raten à € 188,-, Laufleistung 45.000 km, Wartung inklusive </t>
  </si>
  <si>
    <t>Sonderleasing für Gewerbetreibende, Sonderzahlung € 1.000,-, 48 Monatsraten à € 189,-, Laufleistung 40.000 km, 4 Jahre Garantie inklusive, Wartung und Verschleiß inklusive</t>
  </si>
  <si>
    <t>108 Style</t>
  </si>
  <si>
    <t>208 Style</t>
  </si>
  <si>
    <t>308 SW</t>
  </si>
  <si>
    <t>Sonderleasing für Gewerbetreibende, Sonderzahlung € 1.000,-, 48 Monatsraten à € 169,-, Laufleistung 40.000 km, 4 Jahre Garantie inklusive, Wartung und Verschleiß inklusive</t>
  </si>
  <si>
    <t>5008 GT</t>
  </si>
  <si>
    <t>508 SW</t>
  </si>
  <si>
    <t>Sonderleasing für Gewerbetreibende, Sonderzahlung € 1.000,-, 48 Monatsraten à € 239,-, Laufleistung 40.000 km, 4 Jahre Garantie inklusive, Wartung und Verschleiß inklusive</t>
  </si>
  <si>
    <t>Expert Kombi</t>
  </si>
  <si>
    <t>Traveller Kombi</t>
  </si>
  <si>
    <t xml:space="preserve">Peugeot </t>
  </si>
  <si>
    <t>Renault</t>
  </si>
  <si>
    <t xml:space="preserve">Captur  </t>
  </si>
  <si>
    <t>Aktions-UPE bei Barzahlung</t>
  </si>
  <si>
    <t>Aktions-UPE, 0 % Sonderfinanzierung, Anzahlung € 1.000,-, 35 Monatsraten à € 139,-, Schlussrate € 8.730,-, Laufleistung 30.000 km, 4 Jahre Garantie und Wartung inklusive</t>
  </si>
  <si>
    <t>Aktions-UPE, 0 % Sonderfinanzierung, Anzahlung € 1.900,-, 23 Monatsraten à € 129,-, Schlussrate € 9.546,-, Laufleistung 20.000 km, 5 Jahre Garantie inklusive</t>
  </si>
  <si>
    <t>Clio</t>
  </si>
  <si>
    <t>Aktions-UPE, 0 % Sonderfinanzierung, Anzahlung € 1.160,-, 35 Monatsraten à € 109,-, Schlussrate € 5.947,-, Laufleistung 30.000 km, 4 Jahre Garantie und Wartung inklusive</t>
  </si>
  <si>
    <t>Aktions-UPE, 0 % Sonderfinanzierung, Anzahlung € 1.920,-, 23 Monatsraten à € 99,-, Schlussrate € 6.570,-, Laufleistung 20.000 km</t>
  </si>
  <si>
    <t>Clio Grandtour</t>
  </si>
  <si>
    <t>Aktions-UPE, 0 % Sonderfinanzierung, Anzahlung € 1.490,-, 23 Monatsraten à € 119,-, Schlussrate € 7.391,-, Laufleistung 20.000 km, 5 Jahre Garantie inklusive</t>
  </si>
  <si>
    <t>Aktions-UPE, 0 % Sonderfinanzierung, Anzahlung € 540,-, 35 Monatsraten à € 129,-, Schlussrate € 6.728,-, Laufleistung 30.000 km, 4 Jahre Garantie und Wartung inklusive</t>
  </si>
  <si>
    <t>Clio Grandtour Business Edition</t>
  </si>
  <si>
    <t>Sondermodell, Sonderleasing für Gewerbetreibende, ohne Sonderzahlung, 48 Monatsraten à € 109,-, Laufleistung 40.000 km, optional mit Wartung und Verschleiß für € monatlich 8,-</t>
  </si>
  <si>
    <t>Clio R.S.</t>
  </si>
  <si>
    <t>Aktions-UPE, 0 % Sonderfinanzierung, Anzahlung € 2.780,-, 35 Monatsraten à € 179,-, Schlussrate € 11.601,-, Laufleistung 30.000 km, 4 Jahre Garantie und Wartung inklusive</t>
  </si>
  <si>
    <t>Espace</t>
  </si>
  <si>
    <t>Aktions-UPE, 0 % Sonderfinanzierung, Anzahlung € 6.970,-, 47 Monatsraten à € 259,-, Schlussrate € 14.200,-, Laufleistung 40.000 km, Wartung inklusive</t>
  </si>
  <si>
    <t>Aktions-UPE, 0 % Sonderfinanzierung, Anzahlung € 7.830,-, 23 Monatsraten à € 239,-, Schlussrate € 17.595,-, Laufleistung 20.000 km</t>
  </si>
  <si>
    <t>Espace Business Edition</t>
  </si>
  <si>
    <t>Sondermodell, Sonderleasing für Gewerbetreibende, ohne Sonderzahlung, 48 Monatsraten à € 289,-, Laufleistung 40.000 km, optional mit Wartung und Verschleiß für monatlich € 1,-</t>
  </si>
  <si>
    <t>Grand Scénic</t>
  </si>
  <si>
    <t>Aktions-UPE, 0 % Sonderfinanzierung, Anzahlung € 4.100,-, 23 Monatsraten à € 149,-, Schlussrate € 13.607,-, Laufleistung 20.000 km</t>
  </si>
  <si>
    <t>Grand Scenic Business Edition</t>
  </si>
  <si>
    <t>Sondermodell, Sonderleasing für Gewerbetreibende, ohne Sonderzahlung, 48 Monatsraten à € 184,-, Laufleistung 40.000 km, optional mit Wartung und Verschleiß für monatlich € 1,-</t>
  </si>
  <si>
    <t>Kadjar</t>
  </si>
  <si>
    <t>Aktions-UPE, 0 % Sonderfinanzierung, Anzahlung € 2.530,-, 23 Monatsraten à € 149,-, Schlussrate € 12.496,-, Laufleistung 20.000 km</t>
  </si>
  <si>
    <t>Kadjar Business Edition</t>
  </si>
  <si>
    <t>Sondermodell, Sonderleasing für Gewerbetreibende, ohne Sonderzahlung, 48 Monatsraten à € 189,-, Laufleistung 40.000 km, optional mit Wartung für monatlich € 1,-</t>
  </si>
  <si>
    <t>Kangoo</t>
  </si>
  <si>
    <t>Aktions-UPE, 0 % Sonderfinanzierung, Anzahlung € 2.200,-, 23 Monatsraten à € 139,-, Schlussrate € 9.398,-, Laufleistung 20.000 km</t>
  </si>
  <si>
    <t>Aktions-UPE, 1,49 % Sonderfinanzierung, Anzahlung € 1.730,-, 47 Monatsraten à € 159,-, Schlussrate € 7.597,-, Laufleistung 40.000 km, Wartung inklusive</t>
  </si>
  <si>
    <t>Aktions-UPE, 1,75 % Sonderfinanzierung, Anzahlung € 2.010,-, 59 Monatsraten à € 149,-, Schlussrate € 6.808,-, Laufleistung 50.000 km, Garantieverlängerung inklusive</t>
  </si>
  <si>
    <t>Sonderleasing für Gewerbetreibende, ohne Sonderzahlung, 48 Monatsraten à € 129,-, Laufleistung 40.000 km, Wartung inklusive</t>
  </si>
  <si>
    <t>Koleos</t>
  </si>
  <si>
    <t>Aktions-UPE, 0 % Sonderfinanzierung, Anzahlung € 4.500,-, 23 Monatsraten à € 199,-, Schlussrate € 18.787,-, Laufleistung 20.000 km, 5 Jahre Garantie inklusive</t>
  </si>
  <si>
    <t>Master</t>
  </si>
  <si>
    <t>Master Kasten</t>
  </si>
  <si>
    <t>Sonderleasing für Gewerbetreibende, ohne Sonderzahlung, 47 Monatsraten à € 199,-, Laufleistung 40.000 km, Garantieverlängerung inklusive</t>
  </si>
  <si>
    <t>Sonderleasing für Gewerbetreibende, ohne Sonderzahlung, 47 Monatsraten à € 200,-, Laufleistung 40.000 km, Wartung inklusive</t>
  </si>
  <si>
    <t>Mégane</t>
  </si>
  <si>
    <t>Aktions-UPE, 0 % Sonderfinanzierung, Anzahlung € 2.920,-, 23 Monatsraten à € 129,-, Schlussrate € 9.621,-, Laufleistung 20.000 km</t>
  </si>
  <si>
    <t>Megane Business Edition</t>
  </si>
  <si>
    <t>Sondermodell, Sonderleasing für Gewerbetreibende, ohne Sonderzahlung, 48 Monatsraten à € 169,-, Laufleistung 40.000 km, optional mit Wartung und Verschleiß für monatlich € 1,-</t>
  </si>
  <si>
    <t>Mégane Grandtour</t>
  </si>
  <si>
    <t>Aktions-UPE, 0 % Sonderfinanzierung, Anzahlung € 2.770,-, 23 Monatsraten à € 139,-, Schlussrate € 10.420,-, Laufleistung 20.000 km</t>
  </si>
  <si>
    <t>Scénic</t>
  </si>
  <si>
    <t>Aktions-UPE, 0 % Sonderfinanzierung, Anzahlung € 3.650,-, 23 Monatsraten à € 149,-, Schlussrate € 12.976,-, Laufleistung 20.000 km</t>
  </si>
  <si>
    <t>Scenic Business Edition</t>
  </si>
  <si>
    <t>Sondermodell, Sonderleasing für Gewerbetreibende, ohne Sonderzahlung, 48 Monatsraten à € 179,-, Laufleistung 40.000 km, optional mit Wartung und Verschleiß für monatlich € 1,-</t>
  </si>
  <si>
    <t>Talisman</t>
  </si>
  <si>
    <t>Aktions-UPE, 0 % Sonderfinanzierung, Anzahlung € 5.730,-, 23 Monatsraten à € 189,-, Schlussrate € 14.981,-, Laufleistung 20.000 km</t>
  </si>
  <si>
    <t>Aktions-UPE, 1,49 % Sonderfinanzierung, Anzahlung € 5.140,-, 47 Monatsraten à € 209,-, Schlussrate € 12.242,-, Laufleistung 40.000 km, Wartung inklusive</t>
  </si>
  <si>
    <t>Talisman Grandtour</t>
  </si>
  <si>
    <t>Aktions-UPE, 0 % Sonderfinanzierung, Anzahlung € 5.520,-, 23 Monatsraten à € 199,-, Schlussrate € 15.864,-, Laufleistung 20.000 km</t>
  </si>
  <si>
    <t>Aktions-UPE, 1,49 % Sonderfinanzierung, Anzahlung € 4.890,-, 47 Monatsraten à € 219,-, Schlussrate € 12.969,-, Laufleistung 40.000 km, Wartung inklusive</t>
  </si>
  <si>
    <t>Talisman Grandtour Business Edition</t>
  </si>
  <si>
    <t>Sondermodell, Sonderleasing für Gewerbetreibende, ohne Sonderzahlung, 48 Monatsraten à € 239,-, Laufleistung 40.000 km, optional mit Wartung und Verschleiß für monatlich € 1,-</t>
  </si>
  <si>
    <t>Trafic</t>
  </si>
  <si>
    <t>Trafic Kasten</t>
  </si>
  <si>
    <t>Sonderleasing für Gewerbetreibende, ohne Sonderzahlung, 47 Monatsraten à € 179,-, Laufleistung 40.000 km, Garantieverlängerung inklusive</t>
  </si>
  <si>
    <t>Sonderleasing für Gewerbetreibende, ohne Sonderzahlung, 47 Monatsraten à € 180,-, Laufleistung 40.000 km, Wartung inklusive</t>
  </si>
  <si>
    <t>Twingo</t>
  </si>
  <si>
    <t>Aktions-UPE, 0 % Sonderfinanzierung, Anzahlung € 1.240,-, 23 Monatsraten à € 89,-, Schlussrate € 5.323,-, Laufleistung 20.000 km, 5 Jahre Garantie inklusive</t>
  </si>
  <si>
    <t>Aktions-UPE, 0 % Sonderfinanzierung, Anzahlung € 910,-, 35 Monatsraten à € 99,-, Schlussrate € 4.777,-, Laufleistung 30.000 km, 4 Jahre Garantie und Wartung inklusive</t>
  </si>
  <si>
    <t>Twizy</t>
  </si>
  <si>
    <t>Batteriemiete, 36 Monatsraten à € 50,-</t>
  </si>
  <si>
    <t>Zoe</t>
  </si>
  <si>
    <t>Fabrikatsnachlass bei staatlicher Kaufprämie für Elektrofahrzeuge bei gleichzeitigem Abschluss eines Mietvertrages für die Antriebsbatterie (€ 69,- Batteriemiete)</t>
  </si>
  <si>
    <t>Seat</t>
  </si>
  <si>
    <t>Alhambra</t>
  </si>
  <si>
    <t>Arona</t>
  </si>
  <si>
    <t>Garantieverlängerung und Wartung für € 14,90 / Monat in Verbindung einer Finanzierung oder Leasing</t>
  </si>
  <si>
    <t>Ibiza</t>
  </si>
  <si>
    <t>Aktion-UPE, 0,99 % Sonderfinanzierung, ohne Anzahlung, 59 Raten à € 99, Schlussrate € 5.615,-, 50.00 km Laufleistung</t>
  </si>
  <si>
    <t>Garantieverlängerung und Wartung für € 9,90 / Monat in Verbindung einer Finanzierung oder Leasing</t>
  </si>
  <si>
    <t>Preisvorteil bei Ausstattungspaketen</t>
  </si>
  <si>
    <t>Sonderleasing für Gewerbetreibende, Sonderzahlung € 714,-, 24 Monatsraten à € 69,-, Laufleistung 20.000 km, Wartung und Verschleiß optional für € 9,90 / Monat</t>
  </si>
  <si>
    <t>Leon</t>
  </si>
  <si>
    <t>Aktions-UPE, 0,99 % Sonderfinanzierung, 60 Monate Laufzeit, ohne Anzahlung, keine weiteren Angaben</t>
  </si>
  <si>
    <t>Garantieverlängerung und Wartung für € 19,90 / Monat in Verbindung einer Finanzierung oder Leasing</t>
  </si>
  <si>
    <t xml:space="preserve">Leon  </t>
  </si>
  <si>
    <t>Inzahlungnahmeprämie für Dieselfahrzeuge, Prämie bei Kauf oder Leasing eines Erdgasmotor</t>
  </si>
  <si>
    <t>Leon CUPRA</t>
  </si>
  <si>
    <t>Leon SC</t>
  </si>
  <si>
    <t>Leon ST</t>
  </si>
  <si>
    <t>Leon X-PERIENCE</t>
  </si>
  <si>
    <t>Mii</t>
  </si>
  <si>
    <t>Mii 3-Türer inkl. Comfort-Cool-Paket</t>
  </si>
  <si>
    <t>Sonderleasing, ohne Sonderzahlung 36 Monatsraten à € 79,-, Laufleistung 30.000 km</t>
  </si>
  <si>
    <t>Mii 5-Türer inkl. Comfort-Cool-Paket</t>
  </si>
  <si>
    <t>Sonderleasing, ohne Sonderzahlung, 36 Monatsraten à € 89,-, Laufleistung 30.000 km</t>
  </si>
  <si>
    <t>Sonderleasing, ohne Sonderzahlung, 36 Monatsraten à € 99,-, Laufleistung 30.000 km</t>
  </si>
  <si>
    <t>Mii by Cosmopolitan</t>
  </si>
  <si>
    <t>Mii Chic</t>
  </si>
  <si>
    <t>Mii FR-Line</t>
  </si>
  <si>
    <t>Toledo</t>
  </si>
  <si>
    <t>Skoda</t>
  </si>
  <si>
    <t>Citigo</t>
  </si>
  <si>
    <t>Citigo Clever</t>
  </si>
  <si>
    <t>Sondermodell, inkl. 5 Jahre Garantie</t>
  </si>
  <si>
    <t>Citigo Cool Edition</t>
  </si>
  <si>
    <t>Sondermodell, Sonderleasing, ohne Sonderzahlung, 47 Monatsraten à € 79,-, Laufleistung 40.000 km</t>
  </si>
  <si>
    <t>Citigo G-TEC</t>
  </si>
  <si>
    <t>Fabia</t>
  </si>
  <si>
    <t xml:space="preserve">Fabia  </t>
  </si>
  <si>
    <t>Ausstattungspakete für Gewerbetreibende</t>
  </si>
  <si>
    <t>Fabia Clever</t>
  </si>
  <si>
    <t>Fabia Combi</t>
  </si>
  <si>
    <t>Sonderleasing für Gewerbetreibende, ohne Sonderzahlung, 48 Monatsraten à € 166,-, Laufleistung 80.000 km</t>
  </si>
  <si>
    <t>Fabia Cool Plus</t>
  </si>
  <si>
    <t>Sondermodell, Sonderleasing, ohne Sonderzahlung, 47 Monatsraten à € 99,-, Laufleistung 40.000 km</t>
  </si>
  <si>
    <t>Octavia</t>
  </si>
  <si>
    <t>Octavia Clever</t>
  </si>
  <si>
    <t>Octavia Combi</t>
  </si>
  <si>
    <t>Sonderleasing für Gewerbetreibende, ohne Sonderzahlung, 48 Monatsraten à € 253,-, Laufleistung 80.000 km</t>
  </si>
  <si>
    <t>Octavia Combi G-TEC</t>
  </si>
  <si>
    <t>Octavia G-TEC</t>
  </si>
  <si>
    <t xml:space="preserve">Rapid  </t>
  </si>
  <si>
    <t>Rapid Clever</t>
  </si>
  <si>
    <t>Rapid Cool Edition</t>
  </si>
  <si>
    <t>Sondermodell, Sonderleasing, ohne Sonderzahlung, 47 Monatsraten à € 119,-, Laufleistung 40.000 km</t>
  </si>
  <si>
    <t>Rapid Spaceback</t>
  </si>
  <si>
    <t>Superb</t>
  </si>
  <si>
    <t>Superb Combi</t>
  </si>
  <si>
    <t>Sonderleasing für Gewerbetreibende, ohne Sonderzahlung, 48 Monatsraten à € 272,-, Laufleistung 80.000 km</t>
  </si>
  <si>
    <t xml:space="preserve">Yeti  </t>
  </si>
  <si>
    <t>Smart</t>
  </si>
  <si>
    <t>cabrio Brabus Edition asphaltgold</t>
  </si>
  <si>
    <t>Sondermodell, Sonderleasing, ohne  Sonderzahlung, 48 Monatsraten à € 212,-, Laufleistung 40.000 km</t>
  </si>
  <si>
    <t>cabrio electric dirve</t>
  </si>
  <si>
    <t>Fabrikatsnachlass bei staatlicher Kaufprämie für Elektrofahrzeuge, Inzahlungnahmeprämie für Diesel Euro 1 bis 4</t>
  </si>
  <si>
    <t>Sonderleasing, ohne Sonderzahlung, 48 Monatsraten à € 189,-, Laufleistung 40.000 km, Fabrikatsnachlass bei staatlicher Kaufprämie für Elektrofahrzeuge</t>
  </si>
  <si>
    <t>forfour</t>
  </si>
  <si>
    <t>Sonderleasing, ohne Sonderzahlung, 48 Monatsraten à € 109,-, Laufleistung 40.000 km</t>
  </si>
  <si>
    <t>forfour  crosstown</t>
  </si>
  <si>
    <t>Sondermodell, Sonderleasing, ohne Sonderzahlung, 48 Monatsraten à € 170,-, Laufleistung 40.000 km</t>
  </si>
  <si>
    <t>forfour Edition citypop</t>
  </si>
  <si>
    <t>forfour electric dirve</t>
  </si>
  <si>
    <t>Sonderleasing, ohne Sonderzahlung, 48 Monatsraten à € 159,-, Laufleistung 40.000 km, Fabrikatsnachlass bei staatlicher Kaufprämie für Elektrofahrzeuge</t>
  </si>
  <si>
    <t>forfour urbanlava</t>
  </si>
  <si>
    <t>fortwo</t>
  </si>
  <si>
    <t>fortwo Brabus Edition asphaltgold</t>
  </si>
  <si>
    <t>Sondermodell, Sonderleasing, ohne  Sonderzahlung, 48 Monatsraten à € 179,-, Laufleistung 40.000 km</t>
  </si>
  <si>
    <t>fortwo Edition citypop</t>
  </si>
  <si>
    <t>fortwo electric dirve</t>
  </si>
  <si>
    <t>fortwo urbanlava</t>
  </si>
  <si>
    <t>SSangYong</t>
  </si>
  <si>
    <t>Korando</t>
  </si>
  <si>
    <t>Korando Clever Edition</t>
  </si>
  <si>
    <t>Rexton Executive</t>
  </si>
  <si>
    <t>Rexton W</t>
  </si>
  <si>
    <t>Tivoli</t>
  </si>
  <si>
    <t>Tivoli Black + White</t>
  </si>
  <si>
    <t>Sondermodell, 0,99 % Sonderfinanzierung, € 5.748,- Anzahlung, 36 Raten à € 99,-, Schlussrate € 13.156,-</t>
  </si>
  <si>
    <t>Tivoli Clever Edition</t>
  </si>
  <si>
    <t>XV Clever Edition</t>
  </si>
  <si>
    <t>Subaru</t>
  </si>
  <si>
    <t>BRX</t>
  </si>
  <si>
    <t>Forester</t>
  </si>
  <si>
    <t>Forester Limited Edition</t>
  </si>
  <si>
    <t>Impreza</t>
  </si>
  <si>
    <t>Levorg</t>
  </si>
  <si>
    <t>Outback</t>
  </si>
  <si>
    <t>WRX</t>
  </si>
  <si>
    <t>XV</t>
  </si>
  <si>
    <t>Suzuki</t>
  </si>
  <si>
    <t>15 % Rabatt für Angler</t>
  </si>
  <si>
    <t>15 % Rabatt für Jäger</t>
  </si>
  <si>
    <t>15 % Rabatt für Landwirte</t>
  </si>
  <si>
    <t>18 % Rabatt für Handwerker</t>
  </si>
  <si>
    <t>Baleno</t>
  </si>
  <si>
    <t>1,11 % Sonderfinanzierung, Anzahlung € 1.111,-, 35 Monatsraten à € 119,-, Schlussrate € 8.430,-</t>
  </si>
  <si>
    <t>Celerio</t>
  </si>
  <si>
    <t>1,11 % Sonderfinanzierung, Anzahlung € 1.111,-, 35 Monatsraten à € 69,-, Schlussrate € 6.207,-</t>
  </si>
  <si>
    <t>Ignis</t>
  </si>
  <si>
    <t>1,11 % Sonderfinanzierung, Anzahlung € 1.111,-, 35 Monatsraten à € 129,-, Schlussrate € 9.228,-</t>
  </si>
  <si>
    <t>1,11 % Sonderfinanzierung, Anzahlung € 1.111,-, 35 Monatsraten à € 99,-, Schlussrate € 7.804,-</t>
  </si>
  <si>
    <t>Jimny</t>
  </si>
  <si>
    <t>1,11 % Sonderfinanzierung, Anzahlung € 1.111,-, 35 Monatsraten à € 129,-, Schlussrate € 9.029,-</t>
  </si>
  <si>
    <t>Swift</t>
  </si>
  <si>
    <t>1,11 % Sonderfinanzierung, Anzahlung € 1.111,-, 35 Monatsraten à € 139,-, Schlussrate € 9.827,-</t>
  </si>
  <si>
    <t>Aktions-UPE, 1,11 % Sonderfinanzierung, Anzahlung  € 1.111,-, 35 Monatsraten à € 109,-, Schlussrate € 8.476,-. 1 Jahr Versicherung gratis</t>
  </si>
  <si>
    <t>SX4 S-Cross</t>
  </si>
  <si>
    <t>1,11 % Sonderfinanzierung, Anzahlung € 1.111,-, 35 Monatsraten à € 149,-, Schlussrate € 11.280,-</t>
  </si>
  <si>
    <t>1,11 % Sonderfinanzierung, Anzahlung € 1.111,-, 35 Monatsraten à € 219,-, Schlussrate € 14.472,-</t>
  </si>
  <si>
    <t>Vitara</t>
  </si>
  <si>
    <t>1,11 % Sonderfinanzierung, Anzahlung € 1.111,-, 35 Monatsraten à € 139,-, Schlussrate € 10.254,-</t>
  </si>
  <si>
    <t>1,11 % Sonderfinanzierung, Anzahlung € 1.111,-, 35 Monatsraten à € 179,-, Schlussrate € 12.819,-</t>
  </si>
  <si>
    <t>Toyota</t>
  </si>
  <si>
    <t>Auris Comfort</t>
  </si>
  <si>
    <t>Aktions-UPE (Tageszulassung)</t>
  </si>
  <si>
    <t>Auris Hybrid</t>
  </si>
  <si>
    <t xml:space="preserve">Aktions-UPE, Inzahlungnahmeprämie für Dieselfahrzeuge </t>
  </si>
  <si>
    <t>Sonderleasing für Gewerbetreibende, € 2.000,- Diesel-Eintauschbonus = Sonderzahlung möglich, Sonderzahlung € 1.681, 36 Monatsraten à € 135,-, Laufleistung 30.000 km, optional mit Wartung und Verschleiß für € 9,90 pro Monat</t>
  </si>
  <si>
    <t>Sondermodell, Aktions-UPE, 1,99 % Sonderfinanzierung, Anzahlung € 6.022,-, 35 Monatsraten à € 149,-, Schlussrate € 12.205,-, 3 Jahre Wartung inklusive</t>
  </si>
  <si>
    <t>Auris Touring Sports Hybrid</t>
  </si>
  <si>
    <t>Sonderleasing für Gewerbetreibende, € 2.000,- Diesel-Eintauschbonus = Sonderzahlung möglich, Sonderzahlung € 1.681, 36 Monatsraten à € 145,-, Laufleistung 30.000 km, optional mit Wartung und Verschleiß für € 9,90 pro Monat</t>
  </si>
  <si>
    <t>Sondermodell, Aktions-UPE, 1,99 % Sonderfinanzierung, Anzahlung € 7.855,-, 35 Monatsraten à € 219,-, Schlussrate € 12.510,-, 3 Jahre Wartung inklusive</t>
  </si>
  <si>
    <t>Aygo</t>
  </si>
  <si>
    <t>Sondermodell, Aktions-UPE, 1,99 % Sonderfinanzierung, Anzahlung € 2.232,-, 35 Monatsraten à € 99,-, Schlussrate € 5.711,-, 3 Jahre Wartung inklusive</t>
  </si>
  <si>
    <t>C-HR</t>
  </si>
  <si>
    <t>Aktions-UPE, 1,99 % Sonderfinanzierung, Anzahlung € 4.046,-, 35 Monatsraten à € 169,-, Schlussrate € 10.291,-, 3 Jahre Wartung gratis</t>
  </si>
  <si>
    <t>Aktions-UPE, 1,99 % Sonderfinanzierung, Anzahlung € 5.271,-, 35 Monatsraten à € 179,-, Schlussrate € 11.601,-, 3 Jahre Wartung gratis</t>
  </si>
  <si>
    <t>Aktions-UPE, 1,99 % Sonderfinanzierung, Anzahlung € 6.971,-, 35 Monatsraten à € 189,-, Schlussrate € 13.310,-, 3 Jahre Wartung gratis</t>
  </si>
  <si>
    <t>Aktions-UPE, 1,99 % Sonderfinanzierung, Anzahlung € 7.525,-, 35 Monatsraten à € 199,-, Schlussrate € 14.059,-, 3 Jahre Wartung gratis</t>
  </si>
  <si>
    <t>Sonderleasing für Gewerbetreibende, ohne Sonderzahlung, 36 Monatsraten à € 200,-, Laufleistung 30.000 km, optional mit Wartung und Verschleiß für € 9,90 pro Monat</t>
  </si>
  <si>
    <t>Sonderleasing für Gewerbetreibende, ohne Sonderzahlung, 36 Monatsraten à € 222,-, Laufleistung 30.000 km, optional mit Wartung und Verschleiß für € 9,90 pro Monat</t>
  </si>
  <si>
    <t>Sonderleasing für Gewerbetreibende, ohne Sonderzahlung, 36 Monatsraten à € 239,-, Laufleistung 30.000 km, optional mit Wartung und Verschleiß für € 9,90 pro Monat</t>
  </si>
  <si>
    <t>Sonderleasing für Gewerbetreibende, ohne Sonderzahlung, 36 Monatsraten à € 249,-, Laufleistung 30.000 km, optional mit Technik-Wartung für € 9,90 pro Monat</t>
  </si>
  <si>
    <t>CH-R Hybrid</t>
  </si>
  <si>
    <t>Sonderleasing für Gewerbetreibende, € 2.000,- Diesel-Eintauschbonus = Sonderzahlung möglich, Sonderzahlung € 1.681, 36 Monatsraten à € 189,-, Laufleistung 30.000 km, optional mit Wartung und Verschleiß für € 9,90 pro Monat</t>
  </si>
  <si>
    <t>C-HR Hybrid</t>
  </si>
  <si>
    <t>Aktions-UPE, Inzahlungnahmeprämie für Dieselfahrzeuge, 1,99 % Sonderfinanzierung, Anzahlung € 4.759,-, 35 Monatsraten à € 179,-, Schlussrate € 13.312,-, 3 Jahre Wartung gratis</t>
  </si>
  <si>
    <t>Aktions-UPE, Inzahlungnahmeprämie für Dieselfahrzeuge, 1,99 % Sonderfinanzierung, Anzahlung € 6.025,-, 35 Monatsraten à € 199,-, Schlussrate € 15.056,-, 3 Jahre Wartung gratis</t>
  </si>
  <si>
    <t>Aktions-UPE, Inzahlungnahmeprämie für Dieselfahrzeuge, 1,99 % Sonderfinanzierung, Anzahlung € 6.343,-, 35 Monatsraten à € 189,-, Schlussrate € 15.037,-, 3 Jahre Wartung gratis</t>
  </si>
  <si>
    <t>Sonderleasing für Gewerbetreibende, ohne Sonderzahlung, 36 Monatsraten à € 255,-, Laufleistung 30.000 km, optional mit Wartung und Verschleiß für € 9,90 pro Monat</t>
  </si>
  <si>
    <t>Sonderleasing für Gewerbetreibende, ohne Sonderzahlung, 36 Monatsraten à € 265,-, Laufleistung 30.000 km, optional mit Wartung und Verschleiß für € 9,90 pro Monat</t>
  </si>
  <si>
    <t>Sondermodell, Aktions-UPE, 1,99 % Sonderfinanzierung, Anzahlung € 7.114,-, 35 Monatsraten à € 179,-, Schlussrate € 14.527,-, 3 Jahre Wartung inklusive</t>
  </si>
  <si>
    <t>Sondermodell, Aktions-UPE, 1,99 % Sonderfinanzierung, Anzahlung € 6.144,-, 35 Monatsraten à € 149,-, Schlussrate € 10.685,-, 3 Jahre Wartung inklusive</t>
  </si>
  <si>
    <t>Hilux</t>
  </si>
  <si>
    <t>20 % Bonus auf Versicherung für Gewerbetreibende</t>
  </si>
  <si>
    <t>Prius</t>
  </si>
  <si>
    <t>Sonderleasing für Gewerbetreibende, € 2.000,- Diesel-Eintauschbonus = Sonderzahlung möglich, Sonderzahlung € 1.681, 36 Monatsraten à € 209,-, Laufleistung 30.000 km, optional mit Wartung und Verschleiß für € 9,90 pro Monat</t>
  </si>
  <si>
    <t>Prius+</t>
  </si>
  <si>
    <t>Sonderleasing für Gewerbetreibende, € 2.000,- Diesel-Eintauschbonus = Sonderzahlung möglich, Sonderzahlung € 1.681, 36 Monatsraten à € 255,-, Laufleistung 30.000 km, optional mit Wartung und Verschleiß für € 9,90 pro Monat</t>
  </si>
  <si>
    <t>Proace</t>
  </si>
  <si>
    <t>Sondermodell, Aktions-UPE, 1,99 % Sonderfinanzierung, Anzahlung € 11.535,-, 35 Monatsraten à € 279,-, Schlussrate € 18.866,-, 2 Jahre Wartung inklusive</t>
  </si>
  <si>
    <t>RAV4 Hybrid</t>
  </si>
  <si>
    <t>Sonderleasing für Gewerbetreibende, € 2.000,- Diesel-Eintauschbonus = Sonderzahlung möglich, Sonderzahlung € 1.681, 36 Monatsraten à € 215,-, Laufleistung 30.000 km, optional mit Wartung und Verschleiß für € 9,90 pro Monat</t>
  </si>
  <si>
    <t>Sondermodell, Aktions-UPE, 1,99 % Sonderfinanzierung, Anzahlung € 8.828,-, 35 Monatsraten à € 199,-, Schlussrate € 17.716,-, 3 Jahre Wartung inklusive</t>
  </si>
  <si>
    <t>Yaris</t>
  </si>
  <si>
    <t>Aktions-UPE, 1,99 % Sonderfinanzierung, Anzahlung € 3.775,-, 35 Monatsraten à € 99,-, Schlussrate € 7.798,-, 3 Jahre Wartung inklusive</t>
  </si>
  <si>
    <t>Yaris Hybrid</t>
  </si>
  <si>
    <t>Sonderleasing für Gewerbetreibende, € 2.000,- Diesel-Eintauschbonus = Sonderzahlung möglich, Sonderzahlung € 1.681, 36 Monatsraten à € 87,-, Laufleistung 30.000 km, optional mit Wartung und Verschleiß für € 9,90 pro Monat</t>
  </si>
  <si>
    <t>Sondermodell, Aktions-UPE, 1,99 % Sonderfinanzierung, Anzahlung € 4.128,-, 35 Monatsraten à € 119,-, Schlussrate € 9.355,-, 3 Jahre Wartung inklusive</t>
  </si>
  <si>
    <t>Volvo</t>
  </si>
  <si>
    <t>S90</t>
  </si>
  <si>
    <t>Prämie für Gewerbetreibende bei Kauf eines Neufahrzeuges mit der Fahrzeugoption Business-Paket</t>
  </si>
  <si>
    <t>V60 T8 Twin Engine</t>
  </si>
  <si>
    <t>V90</t>
  </si>
  <si>
    <t>V90 CROSS COUNTRY</t>
  </si>
  <si>
    <t>XC60</t>
  </si>
  <si>
    <t>Gewerbliches Sonderleasing, ohne Sonderzahlung, 24 Raten à € 399,-, Laufleistung 30.000, km, Service inklusive</t>
  </si>
  <si>
    <t>Sonderleasing, Sonderzahlung € 5.540,-, 36 Raten à € 399,-, Laufleistung 30.000, km, Service inklusive</t>
  </si>
  <si>
    <t>XC90</t>
  </si>
  <si>
    <t>VW</t>
  </si>
  <si>
    <t>Arteon</t>
  </si>
  <si>
    <t xml:space="preserve">Beetle Cabrio  </t>
  </si>
  <si>
    <t>e-Golf</t>
  </si>
  <si>
    <t>Inzahlungnahmeprämie für Dieselfahrzeuge, Fabrikatsnachlass bei staatlicher Kaufprämie für Elektrofahrzeuge</t>
  </si>
  <si>
    <t>e-up!</t>
  </si>
  <si>
    <t>Golf</t>
  </si>
  <si>
    <t>Golf GTE</t>
  </si>
  <si>
    <t>Golf JOIN</t>
  </si>
  <si>
    <t>Sondermodell, Garantieverlängerung</t>
  </si>
  <si>
    <t xml:space="preserve">Golf Sportsvan  </t>
  </si>
  <si>
    <t>Golf Sportsvan JOIN</t>
  </si>
  <si>
    <t xml:space="preserve">Golf Variant  </t>
  </si>
  <si>
    <t>Golf Variant JOIN</t>
  </si>
  <si>
    <t>join up!</t>
  </si>
  <si>
    <t>Passat GTE</t>
  </si>
  <si>
    <t>Passat GTE Variant</t>
  </si>
  <si>
    <t>Passat Limousine</t>
  </si>
  <si>
    <t>Passat Variant</t>
  </si>
  <si>
    <t>Polo</t>
  </si>
  <si>
    <t xml:space="preserve">Sharan  </t>
  </si>
  <si>
    <t>Sharan JOIN</t>
  </si>
  <si>
    <t xml:space="preserve">Tiguan  </t>
  </si>
  <si>
    <t>Tiguan Allspace</t>
  </si>
  <si>
    <t>Tiguan JOIN</t>
  </si>
  <si>
    <t>Touareg</t>
  </si>
  <si>
    <t xml:space="preserve">Touran  </t>
  </si>
  <si>
    <t>Touran JOIN</t>
  </si>
  <si>
    <t>up!</t>
  </si>
  <si>
    <t>Mittelwert</t>
  </si>
  <si>
    <t>Anzahl</t>
  </si>
  <si>
    <t>Teilergebnis Mittelwert</t>
  </si>
  <si>
    <t>Teilergebnis Anzahl</t>
  </si>
  <si>
    <t>Teilergebnis Mittelwert minus Mittelwert</t>
  </si>
  <si>
    <t>Auris Team Deutschland</t>
  </si>
  <si>
    <t>Avensis Touring Sports Team Deutschland</t>
  </si>
  <si>
    <t>Aygo Team Deutschland</t>
  </si>
  <si>
    <t>C-HR Team Deutschland</t>
  </si>
  <si>
    <t>Corolla Team Deutschland</t>
  </si>
  <si>
    <t>Proace Verso Team Deutschland</t>
  </si>
  <si>
    <t>RAV4 Team Deutschland</t>
  </si>
  <si>
    <t>Yaris Team Deutschland</t>
  </si>
  <si>
    <t>Inzahlungnahmeprämie (Vife) für Dieselfahrzeuge</t>
  </si>
  <si>
    <t>Sonderleasing für Gewerbetreibende, ohne Sonderzahlung, 36 Monatsraten à € 209,-, Laufleistung 60.000 km, optional € 20,- Monatsrate für Winterräder, 3 Jahre Wartung und Verschleiß inklusive</t>
  </si>
  <si>
    <t>Sondermodell, Aktions-UPE durch Hybridprämie, Inzahlungnahmeprämie und Aktionsrabatt, 2,99 % Sonderfinanzierung, Anzahlung € 8.642,-, 35 Monatsraten à € 299,-, Schlussrate € 26.832,-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</si>
</sst>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wrapText="1"/>
    </xf>
    <xf numFmtId="3" fontId="3" fillId="0" borderId="2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3" fontId="3" fillId="0" borderId="3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3" fontId="3" fillId="0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top"/>
    </xf>
    <xf numFmtId="3" fontId="3" fillId="0" borderId="2" xfId="0" applyNumberFormat="1" applyFont="1" applyFill="1" applyBorder="1" applyAlignment="1">
      <alignment horizontal="center" vertical="top"/>
    </xf>
    <xf numFmtId="3" fontId="3" fillId="0" borderId="3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left" vertical="top" wrapText="1"/>
    </xf>
    <xf numFmtId="3" fontId="1" fillId="0" borderId="0" xfId="0" applyNumberFormat="1" applyFont="1" applyFill="1" applyAlignment="1">
      <alignment horizontal="left" vertical="center"/>
    </xf>
    <xf numFmtId="3" fontId="4" fillId="0" borderId="2" xfId="0" applyNumberFormat="1" applyFont="1" applyFill="1" applyBorder="1" applyAlignment="1">
      <alignment horizontal="centerContinuous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3" fontId="3" fillId="2" borderId="2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center"/>
    </xf>
    <xf numFmtId="3" fontId="3" fillId="2" borderId="2" xfId="0" applyNumberFormat="1" applyFont="1" applyFill="1" applyBorder="1" applyAlignment="1">
      <alignment horizontal="center" vertical="top"/>
    </xf>
    <xf numFmtId="3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3" fontId="3" fillId="2" borderId="3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3" fillId="0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3" fontId="3" fillId="0" borderId="2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Fill="1" applyAlignment="1">
      <alignment vertical="center"/>
    </xf>
    <xf numFmtId="0" fontId="3" fillId="0" borderId="0" xfId="0" applyFont="1" applyFill="1" applyBorder="1"/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3" fontId="6" fillId="0" borderId="2" xfId="0" applyNumberFormat="1" applyFont="1" applyFill="1" applyBorder="1" applyAlignment="1">
      <alignment horizontal="center" vertical="top" wrapText="1"/>
    </xf>
    <xf numFmtId="3" fontId="6" fillId="0" borderId="3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top" wrapText="1"/>
    </xf>
    <xf numFmtId="3" fontId="6" fillId="0" borderId="3" xfId="0" applyNumberFormat="1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3" fontId="3" fillId="0" borderId="3" xfId="0" applyNumberFormat="1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16" fontId="3" fillId="0" borderId="1" xfId="0" applyNumberFormat="1" applyFont="1" applyFill="1" applyBorder="1" applyAlignment="1">
      <alignment horizontal="left" vertical="top" wrapText="1"/>
    </xf>
    <xf numFmtId="3" fontId="5" fillId="0" borderId="3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16" fontId="3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0" fillId="0" borderId="0" xfId="0" applyFill="1"/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3DCE6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7"/>
  <sheetViews>
    <sheetView tabSelected="1" topLeftCell="A653" zoomScale="80" zoomScaleNormal="80" zoomScaleSheetLayoutView="75" workbookViewId="0">
      <pane ySplit="2835" topLeftCell="A2" activePane="bottomLeft"/>
      <selection activeCell="C653" sqref="C1:C1048576"/>
      <selection pane="bottomLeft" activeCell="G4" sqref="G4"/>
    </sheetView>
  </sheetViews>
  <sheetFormatPr baseColWidth="10" defaultRowHeight="12.75" x14ac:dyDescent="0.2"/>
  <cols>
    <col min="1" max="1" width="13.7109375" style="17" customWidth="1"/>
    <col min="2" max="2" width="43.85546875" style="4" customWidth="1"/>
    <col min="3" max="3" width="47.7109375" style="5" customWidth="1"/>
    <col min="4" max="4" width="17.85546875" style="27" customWidth="1"/>
    <col min="5" max="6" width="17.85546875" style="13" customWidth="1"/>
    <col min="7" max="8" width="17.85546875" style="14" customWidth="1"/>
    <col min="9" max="11" width="11.42578125" style="2" customWidth="1"/>
    <col min="12" max="16384" width="11.42578125" style="2"/>
  </cols>
  <sheetData>
    <row r="1" spans="1:8" ht="23.25" x14ac:dyDescent="0.35">
      <c r="A1" s="73" t="s">
        <v>709</v>
      </c>
      <c r="B1" s="74"/>
      <c r="C1" s="74"/>
      <c r="D1" s="73"/>
      <c r="E1" s="73"/>
      <c r="F1" s="73"/>
      <c r="G1" s="73"/>
    </row>
    <row r="2" spans="1:8" ht="23.25" x14ac:dyDescent="0.35">
      <c r="A2" s="39"/>
      <c r="B2" s="40"/>
      <c r="C2" s="40"/>
      <c r="D2" s="22"/>
      <c r="E2" s="22"/>
      <c r="F2" s="22"/>
      <c r="G2" s="22"/>
    </row>
    <row r="4" spans="1:8" ht="45" customHeight="1" x14ac:dyDescent="0.2">
      <c r="A4" s="75" t="s">
        <v>48</v>
      </c>
      <c r="B4" s="75" t="s">
        <v>49</v>
      </c>
      <c r="C4" s="75" t="s">
        <v>50</v>
      </c>
      <c r="D4" s="71" t="s">
        <v>27</v>
      </c>
      <c r="E4" s="23" t="s">
        <v>52</v>
      </c>
      <c r="F4" s="23"/>
      <c r="G4" s="23"/>
      <c r="H4" s="71" t="s">
        <v>28</v>
      </c>
    </row>
    <row r="5" spans="1:8" ht="45" customHeight="1" x14ac:dyDescent="0.2">
      <c r="A5" s="76"/>
      <c r="B5" s="76"/>
      <c r="C5" s="76"/>
      <c r="D5" s="72"/>
      <c r="E5" s="24" t="s">
        <v>29</v>
      </c>
      <c r="F5" s="24" t="s">
        <v>30</v>
      </c>
      <c r="G5" s="24" t="s">
        <v>31</v>
      </c>
      <c r="H5" s="72"/>
    </row>
    <row r="6" spans="1:8" ht="12.75" customHeight="1" x14ac:dyDescent="0.2">
      <c r="A6" s="1"/>
      <c r="B6" s="6"/>
      <c r="C6" s="7"/>
      <c r="D6" s="25"/>
      <c r="E6" s="15"/>
      <c r="F6" s="15"/>
      <c r="G6" s="16"/>
      <c r="H6" s="26"/>
    </row>
    <row r="7" spans="1:8" s="3" customFormat="1" x14ac:dyDescent="0.2">
      <c r="A7" s="11" t="s">
        <v>53</v>
      </c>
      <c r="B7" s="35" t="s">
        <v>76</v>
      </c>
      <c r="C7" s="36" t="s">
        <v>245</v>
      </c>
      <c r="D7" s="8"/>
      <c r="E7" s="10">
        <v>3000</v>
      </c>
      <c r="F7" s="8"/>
      <c r="G7" s="10"/>
      <c r="H7" s="19"/>
    </row>
    <row r="8" spans="1:8" s="3" customFormat="1" ht="38.25" x14ac:dyDescent="0.2">
      <c r="A8" s="11" t="s">
        <v>53</v>
      </c>
      <c r="B8" s="35" t="s">
        <v>76</v>
      </c>
      <c r="C8" s="36" t="s">
        <v>710</v>
      </c>
      <c r="D8" s="8"/>
      <c r="E8" s="10"/>
      <c r="F8" s="8"/>
      <c r="G8" s="10"/>
      <c r="H8" s="19"/>
    </row>
    <row r="9" spans="1:8" s="3" customFormat="1" x14ac:dyDescent="0.2">
      <c r="A9" s="11" t="s">
        <v>53</v>
      </c>
      <c r="B9" s="35" t="s">
        <v>244</v>
      </c>
      <c r="C9" s="36" t="s">
        <v>245</v>
      </c>
      <c r="D9" s="8"/>
      <c r="E9" s="10">
        <v>5000</v>
      </c>
      <c r="F9" s="8"/>
      <c r="G9" s="10"/>
      <c r="H9" s="19"/>
    </row>
    <row r="10" spans="1:8" s="3" customFormat="1" ht="25.5" x14ac:dyDescent="0.2">
      <c r="A10" s="11" t="s">
        <v>53</v>
      </c>
      <c r="B10" s="12" t="s">
        <v>244</v>
      </c>
      <c r="C10" s="36" t="s">
        <v>400</v>
      </c>
      <c r="D10" s="8"/>
      <c r="E10" s="10"/>
      <c r="F10" s="8"/>
      <c r="G10" s="10"/>
      <c r="H10" s="19"/>
    </row>
    <row r="11" spans="1:8" s="3" customFormat="1" ht="38.25" x14ac:dyDescent="0.2">
      <c r="A11" s="11" t="s">
        <v>53</v>
      </c>
      <c r="B11" s="35" t="s">
        <v>244</v>
      </c>
      <c r="C11" s="36" t="s">
        <v>557</v>
      </c>
      <c r="D11" s="8"/>
      <c r="E11" s="10"/>
      <c r="F11" s="8"/>
      <c r="G11" s="10"/>
      <c r="H11" s="19"/>
    </row>
    <row r="12" spans="1:8" s="3" customFormat="1" ht="38.25" x14ac:dyDescent="0.2">
      <c r="A12" s="11" t="s">
        <v>53</v>
      </c>
      <c r="B12" s="35" t="s">
        <v>402</v>
      </c>
      <c r="C12" s="36" t="s">
        <v>450</v>
      </c>
      <c r="D12" s="8"/>
      <c r="E12" s="10"/>
      <c r="F12" s="8"/>
      <c r="G12" s="10"/>
      <c r="H12" s="19"/>
    </row>
    <row r="13" spans="1:8" s="3" customFormat="1" ht="25.5" x14ac:dyDescent="0.2">
      <c r="A13" s="11" t="s">
        <v>53</v>
      </c>
      <c r="B13" s="12" t="s">
        <v>402</v>
      </c>
      <c r="C13" s="36" t="s">
        <v>403</v>
      </c>
      <c r="D13" s="8"/>
      <c r="E13" s="10"/>
      <c r="F13" s="8"/>
      <c r="G13" s="10"/>
      <c r="H13" s="19"/>
    </row>
    <row r="14" spans="1:8" s="3" customFormat="1" ht="38.25" x14ac:dyDescent="0.2">
      <c r="A14" s="11" t="s">
        <v>53</v>
      </c>
      <c r="B14" s="12" t="s">
        <v>84</v>
      </c>
      <c r="C14" s="36" t="s">
        <v>492</v>
      </c>
      <c r="D14" s="8"/>
      <c r="E14" s="10"/>
      <c r="F14" s="8"/>
      <c r="G14" s="10"/>
      <c r="H14" s="19"/>
    </row>
    <row r="15" spans="1:8" s="3" customFormat="1" ht="25.5" customHeight="1" x14ac:dyDescent="0.2">
      <c r="A15" s="11" t="s">
        <v>53</v>
      </c>
      <c r="B15" s="12" t="s">
        <v>84</v>
      </c>
      <c r="C15" s="36" t="s">
        <v>711</v>
      </c>
      <c r="D15" s="8"/>
      <c r="E15" s="10"/>
      <c r="F15" s="8"/>
      <c r="G15" s="10"/>
      <c r="H15" s="19"/>
    </row>
    <row r="16" spans="1:8" s="3" customFormat="1" ht="25.5" x14ac:dyDescent="0.2">
      <c r="A16" s="11" t="s">
        <v>53</v>
      </c>
      <c r="B16" s="12" t="s">
        <v>84</v>
      </c>
      <c r="C16" s="36" t="s">
        <v>401</v>
      </c>
      <c r="D16" s="8"/>
      <c r="E16" s="10"/>
      <c r="F16" s="8"/>
      <c r="G16" s="10"/>
      <c r="H16" s="19"/>
    </row>
    <row r="17" spans="1:8" s="3" customFormat="1" ht="38.25" x14ac:dyDescent="0.2">
      <c r="A17" s="11" t="s">
        <v>53</v>
      </c>
      <c r="B17" s="35" t="s">
        <v>84</v>
      </c>
      <c r="C17" s="36" t="s">
        <v>448</v>
      </c>
      <c r="D17" s="8"/>
      <c r="E17" s="10"/>
      <c r="F17" s="8"/>
      <c r="G17" s="10"/>
      <c r="H17" s="19"/>
    </row>
    <row r="18" spans="1:8" s="3" customFormat="1" ht="38.25" x14ac:dyDescent="0.2">
      <c r="A18" s="11" t="s">
        <v>53</v>
      </c>
      <c r="B18" s="12" t="s">
        <v>399</v>
      </c>
      <c r="C18" s="36" t="s">
        <v>559</v>
      </c>
      <c r="D18" s="8"/>
      <c r="E18" s="10"/>
      <c r="F18" s="8"/>
      <c r="G18" s="10"/>
      <c r="H18" s="19"/>
    </row>
    <row r="19" spans="1:8" s="3" customFormat="1" ht="25.5" x14ac:dyDescent="0.2">
      <c r="A19" s="11" t="s">
        <v>53</v>
      </c>
      <c r="B19" s="12" t="s">
        <v>399</v>
      </c>
      <c r="C19" s="36" t="s">
        <v>645</v>
      </c>
      <c r="D19" s="8"/>
      <c r="E19" s="10"/>
      <c r="F19" s="8"/>
      <c r="G19" s="10"/>
      <c r="H19" s="19"/>
    </row>
    <row r="20" spans="1:8" s="3" customFormat="1" ht="38.25" x14ac:dyDescent="0.2">
      <c r="A20" s="11" t="s">
        <v>53</v>
      </c>
      <c r="B20" s="35" t="s">
        <v>399</v>
      </c>
      <c r="C20" s="36" t="s">
        <v>449</v>
      </c>
      <c r="D20" s="8"/>
      <c r="E20" s="10"/>
      <c r="F20" s="8"/>
      <c r="G20" s="10"/>
      <c r="H20" s="19"/>
    </row>
    <row r="21" spans="1:8" s="3" customFormat="1" x14ac:dyDescent="0.2">
      <c r="A21" s="11" t="s">
        <v>53</v>
      </c>
      <c r="B21" s="12" t="s">
        <v>127</v>
      </c>
      <c r="C21" s="36" t="s">
        <v>54</v>
      </c>
      <c r="D21" s="8"/>
      <c r="E21" s="10">
        <v>3600</v>
      </c>
      <c r="F21" s="8">
        <v>21500</v>
      </c>
      <c r="G21" s="10">
        <f>F21-E21</f>
        <v>17900</v>
      </c>
      <c r="H21" s="19"/>
    </row>
    <row r="22" spans="1:8" s="3" customFormat="1" ht="38.25" x14ac:dyDescent="0.2">
      <c r="A22" s="11" t="s">
        <v>53</v>
      </c>
      <c r="B22" s="12" t="s">
        <v>127</v>
      </c>
      <c r="C22" s="36" t="s">
        <v>442</v>
      </c>
      <c r="D22" s="8"/>
      <c r="E22" s="10">
        <v>3600</v>
      </c>
      <c r="F22" s="8">
        <v>21500</v>
      </c>
      <c r="G22" s="10">
        <f>F22-E22</f>
        <v>17900</v>
      </c>
      <c r="H22" s="19">
        <v>2274</v>
      </c>
    </row>
    <row r="23" spans="1:8" s="3" customFormat="1" ht="25.5" customHeight="1" x14ac:dyDescent="0.2">
      <c r="A23" s="11" t="s">
        <v>53</v>
      </c>
      <c r="B23" s="35" t="s">
        <v>127</v>
      </c>
      <c r="C23" s="36" t="s">
        <v>245</v>
      </c>
      <c r="D23" s="8"/>
      <c r="E23" s="10">
        <v>5000</v>
      </c>
      <c r="F23" s="8"/>
      <c r="G23" s="10"/>
      <c r="H23" s="19"/>
    </row>
    <row r="24" spans="1:8" s="3" customFormat="1" ht="38.25" x14ac:dyDescent="0.2">
      <c r="A24" s="11" t="s">
        <v>53</v>
      </c>
      <c r="B24" s="12" t="s">
        <v>127</v>
      </c>
      <c r="C24" s="36" t="s">
        <v>404</v>
      </c>
      <c r="D24" s="10"/>
      <c r="E24" s="10"/>
      <c r="F24" s="8"/>
      <c r="G24" s="10"/>
      <c r="H24" s="19"/>
    </row>
    <row r="25" spans="1:8" s="3" customFormat="1" ht="25.5" x14ac:dyDescent="0.2">
      <c r="A25" s="11" t="s">
        <v>53</v>
      </c>
      <c r="B25" s="12" t="s">
        <v>127</v>
      </c>
      <c r="C25" s="36" t="s">
        <v>408</v>
      </c>
      <c r="D25" s="10"/>
      <c r="E25" s="10"/>
      <c r="F25" s="8"/>
      <c r="G25" s="10"/>
      <c r="H25" s="19"/>
    </row>
    <row r="26" spans="1:8" s="3" customFormat="1" x14ac:dyDescent="0.2">
      <c r="A26" s="11" t="s">
        <v>53</v>
      </c>
      <c r="B26" s="12" t="s">
        <v>405</v>
      </c>
      <c r="C26" s="36" t="s">
        <v>54</v>
      </c>
      <c r="D26" s="10"/>
      <c r="E26" s="10">
        <v>3600</v>
      </c>
      <c r="F26" s="8">
        <v>23950</v>
      </c>
      <c r="G26" s="10">
        <f>F26-E26</f>
        <v>20350</v>
      </c>
      <c r="H26" s="19"/>
    </row>
    <row r="27" spans="1:8" s="3" customFormat="1" ht="38.25" x14ac:dyDescent="0.2">
      <c r="A27" s="11" t="s">
        <v>53</v>
      </c>
      <c r="B27" s="12" t="s">
        <v>405</v>
      </c>
      <c r="C27" s="36" t="s">
        <v>443</v>
      </c>
      <c r="D27" s="10"/>
      <c r="E27" s="10">
        <v>3600</v>
      </c>
      <c r="F27" s="8">
        <v>23950</v>
      </c>
      <c r="G27" s="10">
        <f>F27-E27</f>
        <v>20350</v>
      </c>
      <c r="H27" s="19">
        <v>2565</v>
      </c>
    </row>
    <row r="28" spans="1:8" s="3" customFormat="1" ht="38.25" x14ac:dyDescent="0.2">
      <c r="A28" s="11" t="s">
        <v>53</v>
      </c>
      <c r="B28" s="12" t="s">
        <v>405</v>
      </c>
      <c r="C28" s="36" t="s">
        <v>406</v>
      </c>
      <c r="D28" s="10"/>
      <c r="E28" s="10"/>
      <c r="F28" s="8"/>
      <c r="G28" s="10"/>
      <c r="H28" s="19"/>
    </row>
    <row r="29" spans="1:8" s="3" customFormat="1" ht="25.5" x14ac:dyDescent="0.2">
      <c r="A29" s="11" t="s">
        <v>53</v>
      </c>
      <c r="B29" s="12" t="s">
        <v>405</v>
      </c>
      <c r="C29" s="36" t="s">
        <v>409</v>
      </c>
      <c r="D29" s="10"/>
      <c r="E29" s="10"/>
      <c r="F29" s="8"/>
      <c r="G29" s="10"/>
      <c r="H29" s="19"/>
    </row>
    <row r="30" spans="1:8" s="3" customFormat="1" x14ac:dyDescent="0.2">
      <c r="A30" s="11" t="s">
        <v>53</v>
      </c>
      <c r="B30" s="12" t="s">
        <v>407</v>
      </c>
      <c r="C30" s="36" t="s">
        <v>54</v>
      </c>
      <c r="D30" s="10"/>
      <c r="E30" s="10">
        <v>3600</v>
      </c>
      <c r="F30" s="8">
        <v>35300</v>
      </c>
      <c r="G30" s="10">
        <f>F30-E30</f>
        <v>31700</v>
      </c>
      <c r="H30" s="19"/>
    </row>
    <row r="31" spans="1:8" s="3" customFormat="1" ht="38.25" x14ac:dyDescent="0.2">
      <c r="A31" s="11" t="s">
        <v>53</v>
      </c>
      <c r="B31" s="12" t="s">
        <v>407</v>
      </c>
      <c r="C31" s="36" t="s">
        <v>411</v>
      </c>
      <c r="D31" s="10"/>
      <c r="E31" s="10">
        <v>3600</v>
      </c>
      <c r="F31" s="8">
        <v>35300</v>
      </c>
      <c r="G31" s="10">
        <f>F31-E31</f>
        <v>31700</v>
      </c>
      <c r="H31" s="19">
        <v>3903</v>
      </c>
    </row>
    <row r="32" spans="1:8" s="3" customFormat="1" ht="38.25" x14ac:dyDescent="0.2">
      <c r="A32" s="11" t="s">
        <v>53</v>
      </c>
      <c r="B32" s="12" t="s">
        <v>407</v>
      </c>
      <c r="C32" s="36" t="s">
        <v>560</v>
      </c>
      <c r="D32" s="10"/>
      <c r="E32" s="10"/>
      <c r="F32" s="8"/>
      <c r="G32" s="10"/>
      <c r="H32" s="19"/>
    </row>
    <row r="33" spans="1:8" s="3" customFormat="1" ht="25.5" x14ac:dyDescent="0.2">
      <c r="A33" s="11" t="s">
        <v>53</v>
      </c>
      <c r="B33" s="12" t="s">
        <v>407</v>
      </c>
      <c r="C33" s="36" t="s">
        <v>410</v>
      </c>
      <c r="D33" s="10"/>
      <c r="E33" s="10"/>
      <c r="F33" s="8"/>
      <c r="G33" s="10"/>
      <c r="H33" s="19"/>
    </row>
    <row r="34" spans="1:8" s="3" customFormat="1" x14ac:dyDescent="0.2">
      <c r="A34" s="11" t="s">
        <v>53</v>
      </c>
      <c r="B34" s="12" t="s">
        <v>110</v>
      </c>
      <c r="C34" s="36" t="s">
        <v>54</v>
      </c>
      <c r="D34" s="10"/>
      <c r="E34" s="10">
        <v>1500</v>
      </c>
      <c r="F34" s="8">
        <v>15700</v>
      </c>
      <c r="G34" s="10">
        <f>F34-E34</f>
        <v>14200</v>
      </c>
      <c r="H34" s="19"/>
    </row>
    <row r="35" spans="1:8" s="3" customFormat="1" ht="38.25" x14ac:dyDescent="0.2">
      <c r="A35" s="11" t="s">
        <v>53</v>
      </c>
      <c r="B35" s="12" t="s">
        <v>110</v>
      </c>
      <c r="C35" s="36" t="s">
        <v>712</v>
      </c>
      <c r="D35" s="10"/>
      <c r="E35" s="10">
        <v>1500</v>
      </c>
      <c r="F35" s="8">
        <v>15700</v>
      </c>
      <c r="G35" s="10">
        <v>14200</v>
      </c>
      <c r="H35" s="19">
        <v>1717</v>
      </c>
    </row>
    <row r="36" spans="1:8" s="3" customFormat="1" x14ac:dyDescent="0.2">
      <c r="A36" s="11" t="s">
        <v>53</v>
      </c>
      <c r="B36" s="35" t="s">
        <v>110</v>
      </c>
      <c r="C36" s="36" t="s">
        <v>245</v>
      </c>
      <c r="D36" s="10"/>
      <c r="E36" s="10">
        <v>2000</v>
      </c>
      <c r="F36" s="8"/>
      <c r="G36" s="10"/>
      <c r="H36" s="19"/>
    </row>
    <row r="37" spans="1:8" s="3" customFormat="1" ht="38.25" x14ac:dyDescent="0.2">
      <c r="A37" s="11" t="s">
        <v>53</v>
      </c>
      <c r="B37" s="12" t="s">
        <v>110</v>
      </c>
      <c r="C37" s="36" t="s">
        <v>412</v>
      </c>
      <c r="D37" s="10"/>
      <c r="E37" s="10"/>
      <c r="F37" s="8"/>
      <c r="G37" s="10"/>
      <c r="H37" s="19"/>
    </row>
    <row r="38" spans="1:8" s="3" customFormat="1" ht="25.5" x14ac:dyDescent="0.2">
      <c r="A38" s="11" t="s">
        <v>53</v>
      </c>
      <c r="B38" s="12" t="s">
        <v>110</v>
      </c>
      <c r="C38" s="36" t="s">
        <v>417</v>
      </c>
      <c r="D38" s="10"/>
      <c r="E38" s="10"/>
      <c r="F38" s="8"/>
      <c r="G38" s="10"/>
      <c r="H38" s="19"/>
    </row>
    <row r="39" spans="1:8" s="3" customFormat="1" ht="25.5" customHeight="1" x14ac:dyDescent="0.2">
      <c r="A39" s="11" t="s">
        <v>53</v>
      </c>
      <c r="B39" s="12" t="s">
        <v>413</v>
      </c>
      <c r="C39" s="36" t="s">
        <v>54</v>
      </c>
      <c r="D39" s="10"/>
      <c r="E39" s="10">
        <v>1500</v>
      </c>
      <c r="F39" s="8">
        <v>16800</v>
      </c>
      <c r="G39" s="10">
        <f>F39-E39</f>
        <v>15300</v>
      </c>
      <c r="H39" s="19"/>
    </row>
    <row r="40" spans="1:8" s="3" customFormat="1" ht="38.25" x14ac:dyDescent="0.2">
      <c r="A40" s="11" t="s">
        <v>53</v>
      </c>
      <c r="B40" s="18" t="s">
        <v>413</v>
      </c>
      <c r="C40" s="36" t="s">
        <v>713</v>
      </c>
      <c r="D40" s="10"/>
      <c r="E40" s="10">
        <v>1500</v>
      </c>
      <c r="F40" s="8">
        <v>16800</v>
      </c>
      <c r="G40" s="10">
        <v>15300</v>
      </c>
      <c r="H40" s="19">
        <v>1834</v>
      </c>
    </row>
    <row r="41" spans="1:8" s="3" customFormat="1" ht="38.25" x14ac:dyDescent="0.2">
      <c r="A41" s="11" t="s">
        <v>53</v>
      </c>
      <c r="B41" s="18" t="s">
        <v>413</v>
      </c>
      <c r="C41" s="36" t="s">
        <v>414</v>
      </c>
      <c r="D41" s="10"/>
      <c r="E41" s="10"/>
      <c r="F41" s="8"/>
      <c r="G41" s="10"/>
      <c r="H41" s="19"/>
    </row>
    <row r="42" spans="1:8" s="3" customFormat="1" ht="25.5" x14ac:dyDescent="0.2">
      <c r="A42" s="11" t="s">
        <v>53</v>
      </c>
      <c r="B42" s="18" t="s">
        <v>413</v>
      </c>
      <c r="C42" s="36" t="s">
        <v>418</v>
      </c>
      <c r="D42" s="10"/>
      <c r="E42" s="10"/>
      <c r="F42" s="8"/>
      <c r="G42" s="10"/>
      <c r="H42" s="19"/>
    </row>
    <row r="43" spans="1:8" s="3" customFormat="1" x14ac:dyDescent="0.2">
      <c r="A43" s="11" t="s">
        <v>53</v>
      </c>
      <c r="B43" s="18" t="s">
        <v>415</v>
      </c>
      <c r="C43" s="36" t="s">
        <v>54</v>
      </c>
      <c r="D43" s="10"/>
      <c r="E43" s="10">
        <v>1500</v>
      </c>
      <c r="F43" s="8">
        <v>24100</v>
      </c>
      <c r="G43" s="10">
        <f>F43-E43</f>
        <v>22600</v>
      </c>
      <c r="H43" s="19"/>
    </row>
    <row r="44" spans="1:8" s="3" customFormat="1" ht="38.25" x14ac:dyDescent="0.2">
      <c r="A44" s="11" t="s">
        <v>53</v>
      </c>
      <c r="B44" s="18" t="s">
        <v>415</v>
      </c>
      <c r="C44" s="36" t="s">
        <v>714</v>
      </c>
      <c r="D44" s="10"/>
      <c r="E44" s="10">
        <v>1500</v>
      </c>
      <c r="F44" s="8">
        <v>24100</v>
      </c>
      <c r="G44" s="10">
        <v>22600</v>
      </c>
      <c r="H44" s="19">
        <v>2685</v>
      </c>
    </row>
    <row r="45" spans="1:8" s="3" customFormat="1" ht="38.25" x14ac:dyDescent="0.2">
      <c r="A45" s="11" t="s">
        <v>53</v>
      </c>
      <c r="B45" s="18" t="s">
        <v>415</v>
      </c>
      <c r="C45" s="36" t="s">
        <v>416</v>
      </c>
      <c r="D45" s="10"/>
      <c r="E45" s="10"/>
      <c r="F45" s="8"/>
      <c r="G45" s="10"/>
      <c r="H45" s="19"/>
    </row>
    <row r="46" spans="1:8" s="3" customFormat="1" ht="25.5" x14ac:dyDescent="0.2">
      <c r="A46" s="11" t="s">
        <v>53</v>
      </c>
      <c r="B46" s="12" t="s">
        <v>415</v>
      </c>
      <c r="C46" s="36" t="s">
        <v>419</v>
      </c>
      <c r="D46" s="10"/>
      <c r="E46" s="10"/>
      <c r="F46" s="8"/>
      <c r="G46" s="10"/>
      <c r="H46" s="19"/>
    </row>
    <row r="47" spans="1:8" s="3" customFormat="1" x14ac:dyDescent="0.2">
      <c r="A47" s="11" t="s">
        <v>53</v>
      </c>
      <c r="B47" s="35" t="s">
        <v>138</v>
      </c>
      <c r="C47" s="36" t="s">
        <v>245</v>
      </c>
      <c r="D47" s="10"/>
      <c r="E47" s="10">
        <v>3000</v>
      </c>
      <c r="F47" s="8"/>
      <c r="G47" s="10"/>
      <c r="H47" s="19"/>
    </row>
    <row r="48" spans="1:8" s="3" customFormat="1" ht="38.25" x14ac:dyDescent="0.2">
      <c r="A48" s="11" t="s">
        <v>53</v>
      </c>
      <c r="B48" s="12" t="s">
        <v>138</v>
      </c>
      <c r="C48" s="36" t="s">
        <v>492</v>
      </c>
      <c r="D48" s="10"/>
      <c r="E48" s="10"/>
      <c r="F48" s="8"/>
      <c r="G48" s="10"/>
      <c r="H48" s="19"/>
    </row>
    <row r="49" spans="1:8" s="3" customFormat="1" ht="25.5" customHeight="1" x14ac:dyDescent="0.2">
      <c r="A49" s="11" t="s">
        <v>53</v>
      </c>
      <c r="B49" s="18" t="s">
        <v>138</v>
      </c>
      <c r="C49" s="36" t="s">
        <v>422</v>
      </c>
      <c r="D49" s="10"/>
      <c r="E49" s="10"/>
      <c r="F49" s="8"/>
      <c r="G49" s="10"/>
      <c r="H49" s="19"/>
    </row>
    <row r="50" spans="1:8" s="3" customFormat="1" ht="38.25" x14ac:dyDescent="0.2">
      <c r="A50" s="11" t="s">
        <v>53</v>
      </c>
      <c r="B50" s="18" t="s">
        <v>420</v>
      </c>
      <c r="C50" s="36" t="s">
        <v>558</v>
      </c>
      <c r="D50" s="10"/>
      <c r="E50" s="10"/>
      <c r="F50" s="8"/>
      <c r="G50" s="10"/>
      <c r="H50" s="19"/>
    </row>
    <row r="51" spans="1:8" s="3" customFormat="1" ht="25.5" x14ac:dyDescent="0.2">
      <c r="A51" s="11" t="s">
        <v>53</v>
      </c>
      <c r="B51" s="18" t="s">
        <v>420</v>
      </c>
      <c r="C51" s="36" t="s">
        <v>423</v>
      </c>
      <c r="D51" s="10"/>
      <c r="E51" s="10"/>
      <c r="F51" s="8"/>
      <c r="G51" s="10"/>
      <c r="H51" s="19"/>
    </row>
    <row r="52" spans="1:8" s="3" customFormat="1" ht="38.25" x14ac:dyDescent="0.2">
      <c r="A52" s="11" t="s">
        <v>53</v>
      </c>
      <c r="B52" s="18" t="s">
        <v>421</v>
      </c>
      <c r="C52" s="36" t="s">
        <v>558</v>
      </c>
      <c r="D52" s="10"/>
      <c r="E52" s="10"/>
      <c r="F52" s="8"/>
      <c r="G52" s="10"/>
      <c r="H52" s="19"/>
    </row>
    <row r="53" spans="1:8" s="3" customFormat="1" ht="38.25" x14ac:dyDescent="0.2">
      <c r="A53" s="11" t="s">
        <v>53</v>
      </c>
      <c r="B53" s="11" t="s">
        <v>444</v>
      </c>
      <c r="C53" s="36" t="s">
        <v>445</v>
      </c>
      <c r="D53" s="10"/>
      <c r="E53" s="10"/>
      <c r="F53" s="8"/>
      <c r="G53" s="10"/>
      <c r="H53" s="19"/>
    </row>
    <row r="54" spans="1:8" s="3" customFormat="1" ht="38.25" x14ac:dyDescent="0.2">
      <c r="A54" s="11" t="s">
        <v>53</v>
      </c>
      <c r="B54" s="11" t="s">
        <v>446</v>
      </c>
      <c r="C54" s="36" t="s">
        <v>447</v>
      </c>
      <c r="D54" s="10"/>
      <c r="E54" s="10"/>
      <c r="F54" s="8"/>
      <c r="G54" s="10"/>
      <c r="H54" s="19"/>
    </row>
    <row r="55" spans="1:8" s="3" customFormat="1" x14ac:dyDescent="0.2">
      <c r="A55" s="11" t="s">
        <v>89</v>
      </c>
      <c r="B55" s="18" t="s">
        <v>208</v>
      </c>
      <c r="C55" s="36" t="s">
        <v>206</v>
      </c>
      <c r="D55" s="8"/>
      <c r="E55" s="10">
        <v>3000</v>
      </c>
      <c r="F55" s="8"/>
      <c r="G55" s="10"/>
      <c r="H55" s="19"/>
    </row>
    <row r="56" spans="1:8" s="3" customFormat="1" x14ac:dyDescent="0.2">
      <c r="A56" s="11" t="s">
        <v>89</v>
      </c>
      <c r="B56" s="18" t="s">
        <v>210</v>
      </c>
      <c r="C56" s="36" t="s">
        <v>206</v>
      </c>
      <c r="D56" s="8"/>
      <c r="E56" s="10">
        <v>5000</v>
      </c>
      <c r="F56" s="8"/>
      <c r="G56" s="10"/>
      <c r="H56" s="19"/>
    </row>
    <row r="57" spans="1:8" s="3" customFormat="1" x14ac:dyDescent="0.2">
      <c r="A57" s="11" t="s">
        <v>89</v>
      </c>
      <c r="B57" s="18" t="s">
        <v>212</v>
      </c>
      <c r="C57" s="36" t="s">
        <v>206</v>
      </c>
      <c r="D57" s="8"/>
      <c r="E57" s="10">
        <v>5000</v>
      </c>
      <c r="F57" s="8"/>
      <c r="G57" s="10"/>
      <c r="H57" s="19"/>
    </row>
    <row r="58" spans="1:8" s="3" customFormat="1" x14ac:dyDescent="0.2">
      <c r="A58" s="11" t="s">
        <v>89</v>
      </c>
      <c r="B58" s="18" t="s">
        <v>211</v>
      </c>
      <c r="C58" s="36" t="s">
        <v>206</v>
      </c>
      <c r="D58" s="8"/>
      <c r="E58" s="10">
        <v>5000</v>
      </c>
      <c r="F58" s="8"/>
      <c r="G58" s="10"/>
      <c r="H58" s="19"/>
    </row>
    <row r="59" spans="1:8" s="3" customFormat="1" x14ac:dyDescent="0.2">
      <c r="A59" s="11" t="s">
        <v>89</v>
      </c>
      <c r="B59" s="18" t="s">
        <v>228</v>
      </c>
      <c r="C59" s="36" t="s">
        <v>206</v>
      </c>
      <c r="D59" s="8"/>
      <c r="E59" s="10">
        <v>5000</v>
      </c>
      <c r="F59" s="8"/>
      <c r="G59" s="10"/>
      <c r="H59" s="19"/>
    </row>
    <row r="60" spans="1:8" s="3" customFormat="1" x14ac:dyDescent="0.2">
      <c r="A60" s="11" t="s">
        <v>89</v>
      </c>
      <c r="B60" s="12" t="s">
        <v>90</v>
      </c>
      <c r="C60" s="36" t="s">
        <v>206</v>
      </c>
      <c r="D60" s="8"/>
      <c r="E60" s="10">
        <v>6785</v>
      </c>
      <c r="F60" s="8"/>
      <c r="G60" s="10"/>
      <c r="H60" s="19"/>
    </row>
    <row r="61" spans="1:8" s="3" customFormat="1" x14ac:dyDescent="0.2">
      <c r="A61" s="11" t="s">
        <v>89</v>
      </c>
      <c r="B61" s="12" t="s">
        <v>227</v>
      </c>
      <c r="C61" s="36" t="s">
        <v>206</v>
      </c>
      <c r="D61" s="8"/>
      <c r="E61" s="10">
        <v>6000</v>
      </c>
      <c r="F61" s="8"/>
      <c r="G61" s="10"/>
      <c r="H61" s="19"/>
    </row>
    <row r="62" spans="1:8" s="3" customFormat="1" x14ac:dyDescent="0.2">
      <c r="A62" s="11" t="s">
        <v>89</v>
      </c>
      <c r="B62" s="12" t="s">
        <v>216</v>
      </c>
      <c r="C62" s="36" t="s">
        <v>206</v>
      </c>
      <c r="D62" s="8"/>
      <c r="E62" s="10">
        <v>8500</v>
      </c>
      <c r="F62" s="8"/>
      <c r="G62" s="10"/>
      <c r="H62" s="19"/>
    </row>
    <row r="63" spans="1:8" s="3" customFormat="1" x14ac:dyDescent="0.2">
      <c r="A63" s="11" t="s">
        <v>89</v>
      </c>
      <c r="B63" s="12" t="s">
        <v>171</v>
      </c>
      <c r="C63" s="36" t="s">
        <v>206</v>
      </c>
      <c r="D63" s="8"/>
      <c r="E63" s="10">
        <v>8500</v>
      </c>
      <c r="F63" s="8"/>
      <c r="G63" s="10"/>
      <c r="H63" s="19"/>
    </row>
    <row r="64" spans="1:8" s="3" customFormat="1" x14ac:dyDescent="0.2">
      <c r="A64" s="11" t="s">
        <v>89</v>
      </c>
      <c r="B64" s="12" t="s">
        <v>220</v>
      </c>
      <c r="C64" s="36" t="s">
        <v>206</v>
      </c>
      <c r="D64" s="8"/>
      <c r="E64" s="10">
        <v>9500</v>
      </c>
      <c r="F64" s="8"/>
      <c r="G64" s="10"/>
      <c r="H64" s="19"/>
    </row>
    <row r="65" spans="1:8" s="3" customFormat="1" x14ac:dyDescent="0.2">
      <c r="A65" s="11" t="s">
        <v>89</v>
      </c>
      <c r="B65" s="12" t="s">
        <v>215</v>
      </c>
      <c r="C65" s="36" t="s">
        <v>206</v>
      </c>
      <c r="D65" s="8"/>
      <c r="E65" s="10">
        <v>8500</v>
      </c>
      <c r="F65" s="8"/>
      <c r="G65" s="10"/>
      <c r="H65" s="19"/>
    </row>
    <row r="66" spans="1:8" s="3" customFormat="1" x14ac:dyDescent="0.2">
      <c r="A66" s="11" t="s">
        <v>89</v>
      </c>
      <c r="B66" s="12" t="s">
        <v>219</v>
      </c>
      <c r="C66" s="36" t="s">
        <v>206</v>
      </c>
      <c r="D66" s="8"/>
      <c r="E66" s="10">
        <v>8500</v>
      </c>
      <c r="F66" s="8"/>
      <c r="G66" s="10"/>
      <c r="H66" s="19"/>
    </row>
    <row r="67" spans="1:8" s="3" customFormat="1" x14ac:dyDescent="0.2">
      <c r="A67" s="11" t="s">
        <v>89</v>
      </c>
      <c r="B67" s="12" t="s">
        <v>218</v>
      </c>
      <c r="C67" s="36" t="s">
        <v>206</v>
      </c>
      <c r="D67" s="8"/>
      <c r="E67" s="10">
        <v>8500</v>
      </c>
      <c r="F67" s="8"/>
      <c r="G67" s="10"/>
      <c r="H67" s="19"/>
    </row>
    <row r="68" spans="1:8" s="3" customFormat="1" x14ac:dyDescent="0.2">
      <c r="A68" s="11" t="s">
        <v>89</v>
      </c>
      <c r="B68" s="12" t="s">
        <v>217</v>
      </c>
      <c r="C68" s="36" t="s">
        <v>206</v>
      </c>
      <c r="D68" s="8"/>
      <c r="E68" s="10">
        <v>8500</v>
      </c>
      <c r="F68" s="8"/>
      <c r="G68" s="10"/>
      <c r="H68" s="19"/>
    </row>
    <row r="69" spans="1:8" s="3" customFormat="1" x14ac:dyDescent="0.2">
      <c r="A69" s="11" t="s">
        <v>89</v>
      </c>
      <c r="B69" s="12" t="s">
        <v>226</v>
      </c>
      <c r="C69" s="36" t="s">
        <v>206</v>
      </c>
      <c r="D69" s="8"/>
      <c r="E69" s="10">
        <v>9500</v>
      </c>
      <c r="F69" s="8"/>
      <c r="G69" s="10"/>
      <c r="H69" s="19"/>
    </row>
    <row r="70" spans="1:8" s="3" customFormat="1" x14ac:dyDescent="0.2">
      <c r="A70" s="11" t="s">
        <v>89</v>
      </c>
      <c r="B70" s="12" t="s">
        <v>221</v>
      </c>
      <c r="C70" s="36" t="s">
        <v>206</v>
      </c>
      <c r="D70" s="8"/>
      <c r="E70" s="10">
        <v>10000</v>
      </c>
      <c r="F70" s="8"/>
      <c r="G70" s="10"/>
      <c r="H70" s="19"/>
    </row>
    <row r="71" spans="1:8" s="3" customFormat="1" x14ac:dyDescent="0.2">
      <c r="A71" s="11" t="s">
        <v>89</v>
      </c>
      <c r="B71" s="12" t="s">
        <v>222</v>
      </c>
      <c r="C71" s="36" t="s">
        <v>206</v>
      </c>
      <c r="D71" s="8"/>
      <c r="E71" s="10">
        <v>10000</v>
      </c>
      <c r="F71" s="8"/>
      <c r="G71" s="10"/>
      <c r="H71" s="19"/>
    </row>
    <row r="72" spans="1:8" s="3" customFormat="1" x14ac:dyDescent="0.2">
      <c r="A72" s="11" t="s">
        <v>89</v>
      </c>
      <c r="B72" s="12" t="s">
        <v>223</v>
      </c>
      <c r="C72" s="36" t="s">
        <v>206</v>
      </c>
      <c r="D72" s="8"/>
      <c r="E72" s="10">
        <v>10000</v>
      </c>
      <c r="F72" s="8"/>
      <c r="G72" s="10"/>
      <c r="H72" s="19"/>
    </row>
    <row r="73" spans="1:8" s="3" customFormat="1" x14ac:dyDescent="0.2">
      <c r="A73" s="11" t="s">
        <v>89</v>
      </c>
      <c r="B73" s="12" t="s">
        <v>209</v>
      </c>
      <c r="C73" s="36" t="s">
        <v>206</v>
      </c>
      <c r="D73" s="8"/>
      <c r="E73" s="10">
        <v>3000</v>
      </c>
      <c r="F73" s="8"/>
      <c r="G73" s="10"/>
      <c r="H73" s="19"/>
    </row>
    <row r="74" spans="1:8" s="3" customFormat="1" x14ac:dyDescent="0.2">
      <c r="A74" s="11" t="s">
        <v>89</v>
      </c>
      <c r="B74" s="12" t="s">
        <v>172</v>
      </c>
      <c r="C74" s="36" t="s">
        <v>206</v>
      </c>
      <c r="D74" s="8"/>
      <c r="E74" s="10">
        <v>5000</v>
      </c>
      <c r="F74" s="8"/>
      <c r="G74" s="10"/>
      <c r="H74" s="19"/>
    </row>
    <row r="75" spans="1:8" s="3" customFormat="1" x14ac:dyDescent="0.2">
      <c r="A75" s="11" t="s">
        <v>89</v>
      </c>
      <c r="B75" s="12" t="s">
        <v>214</v>
      </c>
      <c r="C75" s="36" t="s">
        <v>206</v>
      </c>
      <c r="D75" s="8"/>
      <c r="E75" s="10">
        <v>6000</v>
      </c>
      <c r="F75" s="8"/>
      <c r="G75" s="10"/>
      <c r="H75" s="19"/>
    </row>
    <row r="76" spans="1:8" s="3" customFormat="1" x14ac:dyDescent="0.2">
      <c r="A76" s="11" t="s">
        <v>89</v>
      </c>
      <c r="B76" s="12" t="s">
        <v>224</v>
      </c>
      <c r="C76" s="36" t="s">
        <v>206</v>
      </c>
      <c r="D76" s="8"/>
      <c r="E76" s="10">
        <v>10000</v>
      </c>
      <c r="F76" s="8"/>
      <c r="G76" s="10"/>
      <c r="H76" s="19"/>
    </row>
    <row r="77" spans="1:8" s="3" customFormat="1" x14ac:dyDescent="0.2">
      <c r="A77" s="11" t="s">
        <v>89</v>
      </c>
      <c r="B77" s="12" t="s">
        <v>225</v>
      </c>
      <c r="C77" s="36" t="s">
        <v>206</v>
      </c>
      <c r="D77" s="8"/>
      <c r="E77" s="10">
        <v>11785</v>
      </c>
      <c r="F77" s="8"/>
      <c r="G77" s="10"/>
      <c r="H77" s="19"/>
    </row>
    <row r="78" spans="1:8" s="3" customFormat="1" x14ac:dyDescent="0.2">
      <c r="A78" s="11" t="s">
        <v>89</v>
      </c>
      <c r="B78" s="12" t="s">
        <v>213</v>
      </c>
      <c r="C78" s="36" t="s">
        <v>206</v>
      </c>
      <c r="D78" s="8"/>
      <c r="E78" s="10">
        <v>5000</v>
      </c>
      <c r="F78" s="8"/>
      <c r="G78" s="10"/>
      <c r="H78" s="19"/>
    </row>
    <row r="79" spans="1:8" s="3" customFormat="1" x14ac:dyDescent="0.2">
      <c r="A79" s="18" t="s">
        <v>74</v>
      </c>
      <c r="B79" s="12" t="s">
        <v>229</v>
      </c>
      <c r="C79" s="36" t="s">
        <v>206</v>
      </c>
      <c r="D79" s="8"/>
      <c r="E79" s="10">
        <v>2000</v>
      </c>
      <c r="F79" s="8"/>
      <c r="G79" s="10"/>
      <c r="H79" s="19"/>
    </row>
    <row r="80" spans="1:8" s="3" customFormat="1" ht="38.25" x14ac:dyDescent="0.2">
      <c r="A80" s="18" t="s">
        <v>74</v>
      </c>
      <c r="B80" s="12" t="s">
        <v>111</v>
      </c>
      <c r="C80" s="36" t="s">
        <v>294</v>
      </c>
      <c r="D80" s="8"/>
      <c r="E80" s="10">
        <v>3500</v>
      </c>
      <c r="F80" s="8"/>
      <c r="G80" s="10"/>
      <c r="H80" s="19"/>
    </row>
    <row r="81" spans="1:8" s="3" customFormat="1" x14ac:dyDescent="0.2">
      <c r="A81" s="18" t="s">
        <v>74</v>
      </c>
      <c r="B81" s="12" t="s">
        <v>240</v>
      </c>
      <c r="C81" s="36" t="s">
        <v>206</v>
      </c>
      <c r="D81" s="8"/>
      <c r="E81" s="10">
        <v>2000</v>
      </c>
      <c r="F81" s="8"/>
      <c r="G81" s="10"/>
      <c r="H81" s="19"/>
    </row>
    <row r="82" spans="1:8" s="3" customFormat="1" x14ac:dyDescent="0.2">
      <c r="A82" s="18" t="s">
        <v>74</v>
      </c>
      <c r="B82" s="12" t="s">
        <v>230</v>
      </c>
      <c r="C82" s="36" t="s">
        <v>206</v>
      </c>
      <c r="D82" s="8"/>
      <c r="E82" s="10">
        <v>2000</v>
      </c>
      <c r="F82" s="8"/>
      <c r="G82" s="10"/>
      <c r="H82" s="19"/>
    </row>
    <row r="83" spans="1:8" s="3" customFormat="1" x14ac:dyDescent="0.2">
      <c r="A83" s="18" t="s">
        <v>74</v>
      </c>
      <c r="B83" s="12" t="s">
        <v>239</v>
      </c>
      <c r="C83" s="36" t="s">
        <v>206</v>
      </c>
      <c r="D83" s="8"/>
      <c r="E83" s="10">
        <v>2000</v>
      </c>
      <c r="F83" s="8"/>
      <c r="G83" s="10"/>
      <c r="H83" s="19"/>
    </row>
    <row r="84" spans="1:8" s="3" customFormat="1" x14ac:dyDescent="0.2">
      <c r="A84" s="18" t="s">
        <v>74</v>
      </c>
      <c r="B84" s="12" t="s">
        <v>231</v>
      </c>
      <c r="C84" s="36" t="s">
        <v>206</v>
      </c>
      <c r="D84" s="8"/>
      <c r="E84" s="10">
        <v>2000</v>
      </c>
      <c r="F84" s="8"/>
      <c r="G84" s="10"/>
      <c r="H84" s="19"/>
    </row>
    <row r="85" spans="1:8" s="3" customFormat="1" ht="38.25" x14ac:dyDescent="0.2">
      <c r="A85" s="18" t="s">
        <v>74</v>
      </c>
      <c r="B85" s="12" t="s">
        <v>112</v>
      </c>
      <c r="C85" s="36" t="s">
        <v>294</v>
      </c>
      <c r="D85" s="8"/>
      <c r="E85" s="10">
        <v>3500</v>
      </c>
      <c r="F85" s="8"/>
      <c r="G85" s="10"/>
      <c r="H85" s="19"/>
    </row>
    <row r="86" spans="1:8" s="3" customFormat="1" x14ac:dyDescent="0.2">
      <c r="A86" s="18" t="s">
        <v>74</v>
      </c>
      <c r="B86" s="12" t="s">
        <v>547</v>
      </c>
      <c r="C86" s="36" t="s">
        <v>206</v>
      </c>
      <c r="D86" s="8"/>
      <c r="E86" s="10">
        <v>2000</v>
      </c>
      <c r="F86" s="8"/>
      <c r="G86" s="10"/>
      <c r="H86" s="19"/>
    </row>
    <row r="87" spans="1:8" s="3" customFormat="1" x14ac:dyDescent="0.2">
      <c r="A87" s="18" t="s">
        <v>74</v>
      </c>
      <c r="B87" s="12" t="s">
        <v>241</v>
      </c>
      <c r="C87" s="36" t="s">
        <v>206</v>
      </c>
      <c r="D87" s="8"/>
      <c r="E87" s="10">
        <v>2000</v>
      </c>
      <c r="F87" s="8"/>
      <c r="G87" s="10"/>
      <c r="H87" s="19"/>
    </row>
    <row r="88" spans="1:8" s="3" customFormat="1" x14ac:dyDescent="0.2">
      <c r="A88" s="18" t="s">
        <v>74</v>
      </c>
      <c r="B88" s="12" t="s">
        <v>232</v>
      </c>
      <c r="C88" s="36" t="s">
        <v>206</v>
      </c>
      <c r="D88" s="8"/>
      <c r="E88" s="10">
        <v>2000</v>
      </c>
      <c r="F88" s="8"/>
      <c r="G88" s="10"/>
      <c r="H88" s="19"/>
    </row>
    <row r="89" spans="1:8" s="3" customFormat="1" x14ac:dyDescent="0.2">
      <c r="A89" s="18" t="s">
        <v>74</v>
      </c>
      <c r="B89" s="12" t="s">
        <v>242</v>
      </c>
      <c r="C89" s="36" t="s">
        <v>206</v>
      </c>
      <c r="D89" s="8"/>
      <c r="E89" s="10">
        <v>2000</v>
      </c>
      <c r="F89" s="8"/>
      <c r="G89" s="10"/>
      <c r="H89" s="19"/>
    </row>
    <row r="90" spans="1:8" s="3" customFormat="1" x14ac:dyDescent="0.2">
      <c r="A90" s="18" t="s">
        <v>74</v>
      </c>
      <c r="B90" s="12" t="s">
        <v>233</v>
      </c>
      <c r="C90" s="36" t="s">
        <v>206</v>
      </c>
      <c r="D90" s="8"/>
      <c r="E90" s="10">
        <v>2000</v>
      </c>
      <c r="F90" s="8"/>
      <c r="G90" s="10"/>
      <c r="H90" s="19"/>
    </row>
    <row r="91" spans="1:8" s="3" customFormat="1" x14ac:dyDescent="0.2">
      <c r="A91" s="18" t="s">
        <v>74</v>
      </c>
      <c r="B91" s="12" t="s">
        <v>234</v>
      </c>
      <c r="C91" s="36" t="s">
        <v>206</v>
      </c>
      <c r="D91" s="8"/>
      <c r="E91" s="10">
        <v>2000</v>
      </c>
      <c r="F91" s="8"/>
      <c r="G91" s="10"/>
      <c r="H91" s="19"/>
    </row>
    <row r="92" spans="1:8" s="3" customFormat="1" x14ac:dyDescent="0.2">
      <c r="A92" s="18" t="s">
        <v>74</v>
      </c>
      <c r="B92" s="12" t="s">
        <v>243</v>
      </c>
      <c r="C92" s="36" t="s">
        <v>206</v>
      </c>
      <c r="D92" s="8"/>
      <c r="E92" s="10">
        <v>2000</v>
      </c>
      <c r="F92" s="8"/>
      <c r="G92" s="10"/>
      <c r="H92" s="19"/>
    </row>
    <row r="93" spans="1:8" s="3" customFormat="1" x14ac:dyDescent="0.2">
      <c r="A93" s="18" t="s">
        <v>74</v>
      </c>
      <c r="B93" s="12" t="s">
        <v>235</v>
      </c>
      <c r="C93" s="36" t="s">
        <v>206</v>
      </c>
      <c r="D93" s="8"/>
      <c r="E93" s="10">
        <v>2000</v>
      </c>
      <c r="F93" s="8"/>
      <c r="G93" s="10"/>
      <c r="H93" s="19"/>
    </row>
    <row r="94" spans="1:8" s="3" customFormat="1" x14ac:dyDescent="0.2">
      <c r="A94" s="18" t="s">
        <v>74</v>
      </c>
      <c r="B94" s="12" t="s">
        <v>548</v>
      </c>
      <c r="C94" s="36" t="s">
        <v>206</v>
      </c>
      <c r="D94" s="8"/>
      <c r="E94" s="10">
        <v>2000</v>
      </c>
      <c r="F94" s="8"/>
      <c r="G94" s="10"/>
      <c r="H94" s="19"/>
    </row>
    <row r="95" spans="1:8" s="3" customFormat="1" x14ac:dyDescent="0.2">
      <c r="A95" s="18" t="s">
        <v>74</v>
      </c>
      <c r="B95" s="12" t="s">
        <v>236</v>
      </c>
      <c r="C95" s="36" t="s">
        <v>206</v>
      </c>
      <c r="D95" s="8"/>
      <c r="E95" s="10">
        <v>2000</v>
      </c>
      <c r="F95" s="8"/>
      <c r="G95" s="10"/>
      <c r="H95" s="19"/>
    </row>
    <row r="96" spans="1:8" s="3" customFormat="1" ht="38.25" x14ac:dyDescent="0.2">
      <c r="A96" s="18" t="s">
        <v>74</v>
      </c>
      <c r="B96" s="12" t="s">
        <v>77</v>
      </c>
      <c r="C96" s="36" t="s">
        <v>294</v>
      </c>
      <c r="D96" s="8"/>
      <c r="E96" s="10">
        <f>2000+2000</f>
        <v>4000</v>
      </c>
      <c r="F96" s="8"/>
      <c r="G96" s="10"/>
      <c r="H96" s="19"/>
    </row>
    <row r="97" spans="1:8" s="3" customFormat="1" x14ac:dyDescent="0.2">
      <c r="A97" s="18" t="s">
        <v>74</v>
      </c>
      <c r="B97" s="12" t="s">
        <v>77</v>
      </c>
      <c r="C97" s="36" t="s">
        <v>206</v>
      </c>
      <c r="D97" s="8"/>
      <c r="E97" s="10">
        <v>4000</v>
      </c>
      <c r="F97" s="8"/>
      <c r="G97" s="10"/>
      <c r="H97" s="19"/>
    </row>
    <row r="98" spans="1:8" s="3" customFormat="1" x14ac:dyDescent="0.2">
      <c r="A98" s="18" t="s">
        <v>74</v>
      </c>
      <c r="B98" s="12" t="s">
        <v>238</v>
      </c>
      <c r="C98" s="36" t="s">
        <v>206</v>
      </c>
      <c r="D98" s="8"/>
      <c r="E98" s="10">
        <v>2000</v>
      </c>
      <c r="F98" s="8"/>
      <c r="G98" s="10"/>
      <c r="H98" s="19"/>
    </row>
    <row r="99" spans="1:8" s="3" customFormat="1" x14ac:dyDescent="0.2">
      <c r="A99" s="18" t="s">
        <v>74</v>
      </c>
      <c r="B99" s="12" t="s">
        <v>128</v>
      </c>
      <c r="C99" s="36" t="s">
        <v>206</v>
      </c>
      <c r="D99" s="8"/>
      <c r="E99" s="10">
        <v>2000</v>
      </c>
      <c r="F99" s="8"/>
      <c r="G99" s="10"/>
      <c r="H99" s="19"/>
    </row>
    <row r="100" spans="1:8" s="3" customFormat="1" x14ac:dyDescent="0.2">
      <c r="A100" s="18" t="s">
        <v>74</v>
      </c>
      <c r="B100" s="12" t="s">
        <v>237</v>
      </c>
      <c r="C100" s="36" t="s">
        <v>206</v>
      </c>
      <c r="D100" s="8"/>
      <c r="E100" s="8">
        <v>2000</v>
      </c>
      <c r="F100" s="8"/>
      <c r="G100" s="8"/>
      <c r="H100" s="19"/>
    </row>
    <row r="101" spans="1:8" s="3" customFormat="1" x14ac:dyDescent="0.2">
      <c r="A101" s="11" t="s">
        <v>55</v>
      </c>
      <c r="B101" s="12" t="s">
        <v>59</v>
      </c>
      <c r="C101" s="41" t="s">
        <v>54</v>
      </c>
      <c r="D101" s="8"/>
      <c r="E101" s="10">
        <f>F101-G101</f>
        <v>5366.9</v>
      </c>
      <c r="F101" s="8">
        <v>17255</v>
      </c>
      <c r="G101" s="10">
        <f>9990*1.19</f>
        <v>11888.1</v>
      </c>
      <c r="H101" s="8"/>
    </row>
    <row r="102" spans="1:8" s="3" customFormat="1" ht="38.25" x14ac:dyDescent="0.2">
      <c r="A102" s="11" t="s">
        <v>55</v>
      </c>
      <c r="B102" s="35" t="s">
        <v>129</v>
      </c>
      <c r="C102" s="41" t="s">
        <v>173</v>
      </c>
      <c r="D102" s="8"/>
      <c r="E102" s="20">
        <v>1500</v>
      </c>
      <c r="F102" s="8"/>
      <c r="G102" s="10"/>
      <c r="H102" s="19"/>
    </row>
    <row r="103" spans="1:8" s="3" customFormat="1" ht="38.25" x14ac:dyDescent="0.2">
      <c r="A103" s="11" t="s">
        <v>55</v>
      </c>
      <c r="B103" s="12" t="s">
        <v>129</v>
      </c>
      <c r="C103" s="41" t="s">
        <v>494</v>
      </c>
      <c r="D103" s="8"/>
      <c r="E103" s="8"/>
      <c r="F103" s="8"/>
      <c r="G103" s="8"/>
      <c r="H103" s="8"/>
    </row>
    <row r="104" spans="1:8" s="28" customFormat="1" ht="38.25" x14ac:dyDescent="0.2">
      <c r="A104" s="11" t="s">
        <v>55</v>
      </c>
      <c r="B104" s="18" t="s">
        <v>96</v>
      </c>
      <c r="C104" s="41" t="s">
        <v>146</v>
      </c>
      <c r="D104" s="8"/>
      <c r="E104" s="8">
        <v>1000</v>
      </c>
      <c r="F104" s="8"/>
      <c r="G104" s="10"/>
      <c r="H104" s="19"/>
    </row>
    <row r="105" spans="1:8" s="28" customFormat="1" ht="38.25" x14ac:dyDescent="0.2">
      <c r="A105" s="11" t="s">
        <v>55</v>
      </c>
      <c r="B105" s="18" t="s">
        <v>60</v>
      </c>
      <c r="C105" s="41" t="s">
        <v>169</v>
      </c>
      <c r="D105" s="8"/>
      <c r="E105" s="8">
        <v>1200</v>
      </c>
      <c r="F105" s="8"/>
      <c r="G105" s="10"/>
      <c r="H105" s="19"/>
    </row>
    <row r="106" spans="1:8" s="28" customFormat="1" ht="38.25" x14ac:dyDescent="0.2">
      <c r="A106" s="11" t="s">
        <v>55</v>
      </c>
      <c r="B106" s="18" t="s">
        <v>60</v>
      </c>
      <c r="C106" s="41" t="s">
        <v>251</v>
      </c>
      <c r="D106" s="8"/>
      <c r="E106" s="8"/>
      <c r="F106" s="8"/>
      <c r="G106" s="10"/>
      <c r="H106" s="19"/>
    </row>
    <row r="107" spans="1:8" s="28" customFormat="1" ht="38.25" x14ac:dyDescent="0.2">
      <c r="A107" s="11" t="s">
        <v>55</v>
      </c>
      <c r="B107" s="18" t="s">
        <v>452</v>
      </c>
      <c r="C107" s="41" t="s">
        <v>453</v>
      </c>
      <c r="D107" s="8"/>
      <c r="E107" s="8">
        <v>1000</v>
      </c>
      <c r="F107" s="8"/>
      <c r="G107" s="10"/>
      <c r="H107" s="19"/>
    </row>
    <row r="108" spans="1:8" s="28" customFormat="1" ht="38.25" x14ac:dyDescent="0.2">
      <c r="A108" s="11" t="s">
        <v>55</v>
      </c>
      <c r="B108" s="18" t="s">
        <v>452</v>
      </c>
      <c r="C108" s="41" t="s">
        <v>608</v>
      </c>
      <c r="D108" s="8"/>
      <c r="E108" s="8"/>
      <c r="F108" s="8"/>
      <c r="G108" s="10"/>
      <c r="H108" s="19"/>
    </row>
    <row r="109" spans="1:8" s="28" customFormat="1" ht="38.25" x14ac:dyDescent="0.2">
      <c r="A109" s="11" t="s">
        <v>55</v>
      </c>
      <c r="B109" s="11" t="s">
        <v>14</v>
      </c>
      <c r="C109" s="41" t="s">
        <v>496</v>
      </c>
      <c r="D109" s="8"/>
      <c r="E109" s="26">
        <v>1500</v>
      </c>
      <c r="F109" s="8"/>
      <c r="G109" s="10"/>
      <c r="H109" s="19"/>
    </row>
    <row r="110" spans="1:8" s="3" customFormat="1" ht="38.25" x14ac:dyDescent="0.2">
      <c r="A110" s="11" t="s">
        <v>55</v>
      </c>
      <c r="B110" s="35" t="s">
        <v>14</v>
      </c>
      <c r="C110" s="41" t="s">
        <v>495</v>
      </c>
      <c r="D110" s="8"/>
      <c r="E110" s="26"/>
      <c r="F110" s="8"/>
      <c r="G110" s="8"/>
      <c r="H110" s="19"/>
    </row>
    <row r="111" spans="1:8" s="3" customFormat="1" ht="38.25" x14ac:dyDescent="0.2">
      <c r="A111" s="11" t="s">
        <v>55</v>
      </c>
      <c r="B111" s="12" t="s">
        <v>93</v>
      </c>
      <c r="C111" s="41" t="s">
        <v>451</v>
      </c>
      <c r="D111" s="8"/>
      <c r="E111" s="8">
        <v>1500</v>
      </c>
      <c r="F111" s="8"/>
      <c r="G111" s="8"/>
      <c r="H111" s="19"/>
    </row>
    <row r="112" spans="1:8" s="3" customFormat="1" ht="38.25" x14ac:dyDescent="0.2">
      <c r="A112" s="11" t="s">
        <v>55</v>
      </c>
      <c r="B112" s="12" t="s">
        <v>93</v>
      </c>
      <c r="C112" s="41" t="s">
        <v>493</v>
      </c>
      <c r="D112" s="8"/>
      <c r="E112" s="10"/>
      <c r="F112" s="8"/>
      <c r="G112" s="10"/>
      <c r="H112" s="19"/>
    </row>
    <row r="113" spans="1:8" s="3" customFormat="1" ht="38.25" x14ac:dyDescent="0.2">
      <c r="A113" s="11" t="s">
        <v>55</v>
      </c>
      <c r="B113" s="12" t="s">
        <v>108</v>
      </c>
      <c r="C113" s="41" t="s">
        <v>173</v>
      </c>
      <c r="D113" s="8"/>
      <c r="E113" s="10">
        <v>1800</v>
      </c>
      <c r="F113" s="8"/>
      <c r="G113" s="10"/>
      <c r="H113" s="19"/>
    </row>
    <row r="114" spans="1:8" s="3" customFormat="1" ht="38.25" x14ac:dyDescent="0.2">
      <c r="A114" s="11" t="s">
        <v>55</v>
      </c>
      <c r="B114" s="12" t="s">
        <v>108</v>
      </c>
      <c r="C114" s="41" t="s">
        <v>253</v>
      </c>
      <c r="D114" s="8"/>
      <c r="E114" s="10"/>
      <c r="F114" s="8"/>
      <c r="G114" s="10"/>
      <c r="H114" s="19"/>
    </row>
    <row r="115" spans="1:8" s="3" customFormat="1" ht="38.25" x14ac:dyDescent="0.2">
      <c r="A115" s="11" t="s">
        <v>55</v>
      </c>
      <c r="B115" s="12" t="s">
        <v>58</v>
      </c>
      <c r="C115" s="41" t="s">
        <v>131</v>
      </c>
      <c r="D115" s="8"/>
      <c r="E115" s="10">
        <v>1800</v>
      </c>
      <c r="F115" s="8"/>
      <c r="G115" s="10"/>
      <c r="H115" s="19"/>
    </row>
    <row r="116" spans="1:8" s="3" customFormat="1" ht="38.25" x14ac:dyDescent="0.2">
      <c r="A116" s="11" t="s">
        <v>55</v>
      </c>
      <c r="B116" s="12" t="s">
        <v>58</v>
      </c>
      <c r="C116" s="41" t="s">
        <v>166</v>
      </c>
      <c r="D116" s="8"/>
      <c r="E116" s="10"/>
      <c r="F116" s="8"/>
      <c r="G116" s="10"/>
      <c r="H116" s="19"/>
    </row>
    <row r="117" spans="1:8" s="3" customFormat="1" x14ac:dyDescent="0.2">
      <c r="A117" s="11" t="s">
        <v>55</v>
      </c>
      <c r="B117" s="12" t="s">
        <v>88</v>
      </c>
      <c r="C117" s="41" t="s">
        <v>54</v>
      </c>
      <c r="D117" s="8"/>
      <c r="E117" s="10">
        <f>F117-G117</f>
        <v>11435.900000000001</v>
      </c>
      <c r="F117" s="8">
        <v>30464</v>
      </c>
      <c r="G117" s="10">
        <f>15990*1.19</f>
        <v>19028.099999999999</v>
      </c>
      <c r="H117" s="8"/>
    </row>
    <row r="118" spans="1:8" s="3" customFormat="1" x14ac:dyDescent="0.2">
      <c r="A118" s="11" t="s">
        <v>55</v>
      </c>
      <c r="B118" s="12" t="s">
        <v>37</v>
      </c>
      <c r="C118" s="41" t="s">
        <v>54</v>
      </c>
      <c r="D118" s="8"/>
      <c r="E118" s="10">
        <f>F118-G118</f>
        <v>8330</v>
      </c>
      <c r="F118" s="8">
        <v>27358.1</v>
      </c>
      <c r="G118" s="10">
        <f>15990*1.19</f>
        <v>19028.099999999999</v>
      </c>
      <c r="H118" s="8"/>
    </row>
    <row r="119" spans="1:8" s="3" customFormat="1" ht="38.25" x14ac:dyDescent="0.2">
      <c r="A119" s="11" t="s">
        <v>55</v>
      </c>
      <c r="B119" s="12" t="s">
        <v>188</v>
      </c>
      <c r="C119" s="41" t="s">
        <v>164</v>
      </c>
      <c r="D119" s="8"/>
      <c r="E119" s="10">
        <v>2000</v>
      </c>
      <c r="F119" s="8"/>
      <c r="G119" s="10"/>
      <c r="H119" s="19"/>
    </row>
    <row r="120" spans="1:8" s="3" customFormat="1" ht="38.25" x14ac:dyDescent="0.2">
      <c r="A120" s="11" t="s">
        <v>55</v>
      </c>
      <c r="B120" s="12" t="s">
        <v>188</v>
      </c>
      <c r="C120" s="41" t="s">
        <v>254</v>
      </c>
      <c r="D120" s="8"/>
      <c r="E120" s="10"/>
      <c r="F120" s="8"/>
      <c r="G120" s="10"/>
      <c r="H120" s="19"/>
    </row>
    <row r="121" spans="1:8" s="3" customFormat="1" ht="38.25" x14ac:dyDescent="0.2">
      <c r="A121" s="11" t="s">
        <v>55</v>
      </c>
      <c r="B121" s="12" t="s">
        <v>132</v>
      </c>
      <c r="C121" s="41" t="s">
        <v>609</v>
      </c>
      <c r="D121" s="8"/>
      <c r="E121" s="10">
        <v>2000</v>
      </c>
      <c r="F121" s="8"/>
      <c r="G121" s="10"/>
      <c r="H121" s="19"/>
    </row>
    <row r="122" spans="1:8" s="3" customFormat="1" ht="38.25" x14ac:dyDescent="0.2">
      <c r="A122" s="11" t="s">
        <v>55</v>
      </c>
      <c r="B122" s="12" t="s">
        <v>132</v>
      </c>
      <c r="C122" s="41" t="s">
        <v>252</v>
      </c>
      <c r="D122" s="8"/>
      <c r="E122" s="10"/>
      <c r="F122" s="8"/>
      <c r="G122" s="10"/>
      <c r="H122" s="19"/>
    </row>
    <row r="123" spans="1:8" s="3" customFormat="1" ht="38.25" x14ac:dyDescent="0.2">
      <c r="A123" s="11" t="s">
        <v>35</v>
      </c>
      <c r="B123" s="12" t="s">
        <v>18</v>
      </c>
      <c r="C123" s="41" t="s">
        <v>298</v>
      </c>
      <c r="D123" s="8"/>
      <c r="E123" s="10"/>
      <c r="F123" s="8"/>
      <c r="G123" s="10"/>
      <c r="H123" s="8">
        <v>1974</v>
      </c>
    </row>
    <row r="124" spans="1:8" s="3" customFormat="1" ht="38.25" x14ac:dyDescent="0.2">
      <c r="A124" s="11" t="s">
        <v>35</v>
      </c>
      <c r="B124" s="12" t="s">
        <v>610</v>
      </c>
      <c r="C124" s="41" t="s">
        <v>309</v>
      </c>
      <c r="D124" s="8"/>
      <c r="E124" s="10"/>
      <c r="F124" s="8"/>
      <c r="G124" s="10"/>
      <c r="H124" s="19"/>
    </row>
    <row r="125" spans="1:8" s="3" customFormat="1" ht="38.25" x14ac:dyDescent="0.2">
      <c r="A125" s="11" t="s">
        <v>35</v>
      </c>
      <c r="B125" s="12" t="s">
        <v>36</v>
      </c>
      <c r="C125" s="41" t="s">
        <v>454</v>
      </c>
      <c r="D125" s="8"/>
      <c r="E125" s="10"/>
      <c r="F125" s="8"/>
      <c r="G125" s="10"/>
      <c r="H125" s="19"/>
    </row>
    <row r="126" spans="1:8" s="3" customFormat="1" ht="38.25" x14ac:dyDescent="0.2">
      <c r="A126" s="11" t="s">
        <v>35</v>
      </c>
      <c r="B126" s="12" t="s">
        <v>3</v>
      </c>
      <c r="C126" s="41" t="s">
        <v>301</v>
      </c>
      <c r="D126" s="8"/>
      <c r="E126" s="10"/>
      <c r="F126" s="8"/>
      <c r="G126" s="10"/>
      <c r="H126" s="8">
        <v>2941</v>
      </c>
    </row>
    <row r="127" spans="1:8" s="3" customFormat="1" ht="38.25" x14ac:dyDescent="0.2">
      <c r="A127" s="11" t="s">
        <v>35</v>
      </c>
      <c r="B127" s="12" t="s">
        <v>16</v>
      </c>
      <c r="C127" s="41" t="s">
        <v>296</v>
      </c>
      <c r="D127" s="8"/>
      <c r="E127" s="10"/>
      <c r="F127" s="8"/>
      <c r="G127" s="10"/>
      <c r="H127" s="8">
        <v>2492</v>
      </c>
    </row>
    <row r="128" spans="1:8" s="3" customFormat="1" ht="38.25" x14ac:dyDescent="0.2">
      <c r="A128" s="11" t="s">
        <v>35</v>
      </c>
      <c r="B128" s="12" t="s">
        <v>16</v>
      </c>
      <c r="C128" s="41" t="s">
        <v>308</v>
      </c>
      <c r="D128" s="8"/>
      <c r="E128" s="10"/>
      <c r="F128" s="8"/>
      <c r="G128" s="10"/>
      <c r="H128" s="19"/>
    </row>
    <row r="129" spans="1:8" s="3" customFormat="1" x14ac:dyDescent="0.2">
      <c r="A129" s="11" t="s">
        <v>35</v>
      </c>
      <c r="B129" s="12" t="s">
        <v>16</v>
      </c>
      <c r="C129" s="41" t="s">
        <v>497</v>
      </c>
      <c r="D129" s="8">
        <v>679</v>
      </c>
      <c r="E129" s="10"/>
      <c r="F129" s="8"/>
      <c r="G129" s="10"/>
      <c r="H129" s="19"/>
    </row>
    <row r="130" spans="1:8" s="3" customFormat="1" ht="38.25" x14ac:dyDescent="0.2">
      <c r="A130" s="11" t="s">
        <v>35</v>
      </c>
      <c r="B130" s="18" t="s">
        <v>19</v>
      </c>
      <c r="C130" s="41" t="s">
        <v>295</v>
      </c>
      <c r="D130" s="8"/>
      <c r="E130" s="10"/>
      <c r="F130" s="8"/>
      <c r="G130" s="10"/>
      <c r="H130" s="8">
        <v>2248</v>
      </c>
    </row>
    <row r="131" spans="1:8" s="3" customFormat="1" ht="38.25" x14ac:dyDescent="0.2">
      <c r="A131" s="11" t="s">
        <v>35</v>
      </c>
      <c r="B131" s="12" t="s">
        <v>19</v>
      </c>
      <c r="C131" s="41" t="s">
        <v>303</v>
      </c>
      <c r="D131" s="8"/>
      <c r="E131" s="10"/>
      <c r="F131" s="8"/>
      <c r="G131" s="10"/>
      <c r="H131" s="19"/>
    </row>
    <row r="132" spans="1:8" s="3" customFormat="1" ht="38.25" x14ac:dyDescent="0.2">
      <c r="A132" s="11" t="s">
        <v>35</v>
      </c>
      <c r="B132" s="12" t="s">
        <v>4</v>
      </c>
      <c r="C132" s="41" t="s">
        <v>302</v>
      </c>
      <c r="D132" s="8"/>
      <c r="E132" s="10"/>
      <c r="F132" s="8"/>
      <c r="G132" s="10"/>
      <c r="H132" s="8">
        <v>3202</v>
      </c>
    </row>
    <row r="133" spans="1:8" s="3" customFormat="1" ht="38.25" x14ac:dyDescent="0.2">
      <c r="A133" s="11" t="s">
        <v>35</v>
      </c>
      <c r="B133" s="12" t="s">
        <v>4</v>
      </c>
      <c r="C133" s="41" t="s">
        <v>455</v>
      </c>
      <c r="D133" s="8"/>
      <c r="E133" s="10"/>
      <c r="F133" s="8"/>
      <c r="G133" s="10"/>
      <c r="H133" s="8"/>
    </row>
    <row r="134" spans="1:8" s="3" customFormat="1" ht="38.25" x14ac:dyDescent="0.2">
      <c r="A134" s="11" t="s">
        <v>35</v>
      </c>
      <c r="B134" s="12" t="s">
        <v>21</v>
      </c>
      <c r="C134" s="41" t="s">
        <v>299</v>
      </c>
      <c r="D134" s="8"/>
      <c r="E134" s="10"/>
      <c r="F134" s="8"/>
      <c r="G134" s="10"/>
      <c r="H134" s="8">
        <v>1786</v>
      </c>
    </row>
    <row r="135" spans="1:8" s="3" customFormat="1" ht="38.25" x14ac:dyDescent="0.2">
      <c r="A135" s="11" t="s">
        <v>35</v>
      </c>
      <c r="B135" s="12" t="s">
        <v>424</v>
      </c>
      <c r="C135" s="41" t="s">
        <v>646</v>
      </c>
      <c r="D135" s="8"/>
      <c r="E135" s="10"/>
      <c r="F135" s="8"/>
      <c r="G135" s="10"/>
      <c r="H135" s="19">
        <v>2719</v>
      </c>
    </row>
    <row r="136" spans="1:8" s="3" customFormat="1" ht="38.25" x14ac:dyDescent="0.2">
      <c r="A136" s="11" t="s">
        <v>35</v>
      </c>
      <c r="B136" s="12" t="s">
        <v>424</v>
      </c>
      <c r="C136" s="41" t="s">
        <v>307</v>
      </c>
      <c r="D136" s="8"/>
      <c r="E136" s="10"/>
      <c r="F136" s="8"/>
      <c r="G136" s="10"/>
      <c r="H136" s="19"/>
    </row>
    <row r="137" spans="1:8" s="3" customFormat="1" ht="38.25" x14ac:dyDescent="0.2">
      <c r="A137" s="11" t="s">
        <v>35</v>
      </c>
      <c r="B137" s="12" t="s">
        <v>20</v>
      </c>
      <c r="C137" s="41" t="s">
        <v>297</v>
      </c>
      <c r="D137" s="8"/>
      <c r="E137" s="10"/>
      <c r="F137" s="8"/>
      <c r="G137" s="10"/>
      <c r="H137" s="8">
        <v>1512</v>
      </c>
    </row>
    <row r="138" spans="1:8" s="3" customFormat="1" ht="38.25" x14ac:dyDescent="0.2">
      <c r="A138" s="11" t="s">
        <v>35</v>
      </c>
      <c r="B138" s="12" t="s">
        <v>20</v>
      </c>
      <c r="C138" s="41" t="s">
        <v>306</v>
      </c>
      <c r="D138" s="8"/>
      <c r="E138" s="10"/>
      <c r="F138" s="8"/>
      <c r="G138" s="10"/>
      <c r="H138" s="19"/>
    </row>
    <row r="139" spans="1:8" s="3" customFormat="1" ht="38.25" x14ac:dyDescent="0.2">
      <c r="A139" s="11" t="s">
        <v>35</v>
      </c>
      <c r="B139" s="12" t="s">
        <v>46</v>
      </c>
      <c r="C139" s="41" t="s">
        <v>300</v>
      </c>
      <c r="D139" s="8"/>
      <c r="E139" s="10"/>
      <c r="F139" s="8"/>
      <c r="G139" s="10"/>
      <c r="H139" s="8">
        <v>2239</v>
      </c>
    </row>
    <row r="140" spans="1:8" s="3" customFormat="1" ht="38.25" x14ac:dyDescent="0.2">
      <c r="A140" s="11" t="s">
        <v>35</v>
      </c>
      <c r="B140" s="12" t="s">
        <v>46</v>
      </c>
      <c r="C140" s="41" t="s">
        <v>310</v>
      </c>
      <c r="D140" s="8"/>
      <c r="E140" s="10"/>
      <c r="F140" s="8"/>
      <c r="G140" s="10"/>
      <c r="H140" s="19"/>
    </row>
    <row r="141" spans="1:8" s="3" customFormat="1" ht="38.25" x14ac:dyDescent="0.2">
      <c r="A141" s="11" t="s">
        <v>250</v>
      </c>
      <c r="B141" s="12" t="s">
        <v>165</v>
      </c>
      <c r="C141" s="41" t="s">
        <v>457</v>
      </c>
      <c r="D141" s="8"/>
      <c r="E141" s="10">
        <f>2000+1150</f>
        <v>3150</v>
      </c>
      <c r="F141" s="8">
        <v>17140</v>
      </c>
      <c r="G141" s="10">
        <f>F141-1150</f>
        <v>15990</v>
      </c>
      <c r="H141" s="20"/>
    </row>
    <row r="142" spans="1:8" s="3" customFormat="1" ht="38.25" x14ac:dyDescent="0.2">
      <c r="A142" s="11" t="s">
        <v>250</v>
      </c>
      <c r="B142" s="12" t="s">
        <v>460</v>
      </c>
      <c r="C142" s="41" t="s">
        <v>499</v>
      </c>
      <c r="D142" s="8"/>
      <c r="E142" s="10"/>
      <c r="F142" s="8"/>
      <c r="G142" s="10"/>
      <c r="H142" s="20"/>
    </row>
    <row r="143" spans="1:8" s="3" customFormat="1" ht="38.25" x14ac:dyDescent="0.2">
      <c r="A143" s="11" t="s">
        <v>250</v>
      </c>
      <c r="B143" s="12" t="s">
        <v>75</v>
      </c>
      <c r="C143" s="41" t="s">
        <v>150</v>
      </c>
      <c r="D143" s="8"/>
      <c r="E143" s="10"/>
      <c r="F143" s="8"/>
      <c r="G143" s="10"/>
      <c r="H143" s="20"/>
    </row>
    <row r="144" spans="1:8" s="3" customFormat="1" ht="38.25" x14ac:dyDescent="0.2">
      <c r="A144" s="11" t="s">
        <v>250</v>
      </c>
      <c r="B144" s="12" t="s">
        <v>75</v>
      </c>
      <c r="C144" s="41" t="s">
        <v>498</v>
      </c>
      <c r="D144" s="8"/>
      <c r="E144" s="10">
        <f>2500+1150</f>
        <v>3650</v>
      </c>
      <c r="F144" s="8">
        <v>21990</v>
      </c>
      <c r="G144" s="10">
        <f>F144-1150</f>
        <v>20840</v>
      </c>
      <c r="H144" s="20"/>
    </row>
    <row r="145" spans="1:8" s="3" customFormat="1" ht="38.25" x14ac:dyDescent="0.2">
      <c r="A145" s="11" t="s">
        <v>250</v>
      </c>
      <c r="B145" s="12" t="s">
        <v>174</v>
      </c>
      <c r="C145" s="41" t="s">
        <v>458</v>
      </c>
      <c r="D145" s="8"/>
      <c r="E145" s="10">
        <v>2500</v>
      </c>
      <c r="F145" s="8"/>
      <c r="G145" s="10"/>
      <c r="H145" s="20"/>
    </row>
    <row r="146" spans="1:8" s="3" customFormat="1" ht="38.25" x14ac:dyDescent="0.2">
      <c r="A146" s="11" t="s">
        <v>250</v>
      </c>
      <c r="B146" s="12" t="s">
        <v>647</v>
      </c>
      <c r="C146" s="41" t="s">
        <v>648</v>
      </c>
      <c r="D146" s="8" t="s">
        <v>32</v>
      </c>
      <c r="E146" s="10">
        <v>2000</v>
      </c>
      <c r="F146" s="8"/>
      <c r="G146" s="10"/>
      <c r="H146" s="20"/>
    </row>
    <row r="147" spans="1:8" s="3" customFormat="1" ht="38.25" x14ac:dyDescent="0.2">
      <c r="A147" s="11" t="s">
        <v>250</v>
      </c>
      <c r="B147" s="12" t="s">
        <v>113</v>
      </c>
      <c r="C147" s="41" t="s">
        <v>186</v>
      </c>
      <c r="D147" s="8"/>
      <c r="E147" s="10"/>
      <c r="F147" s="8"/>
      <c r="G147" s="10"/>
      <c r="H147" s="20"/>
    </row>
    <row r="148" spans="1:8" s="3" customFormat="1" ht="38.25" x14ac:dyDescent="0.2">
      <c r="A148" s="11" t="s">
        <v>250</v>
      </c>
      <c r="B148" s="12" t="s">
        <v>113</v>
      </c>
      <c r="C148" s="41" t="s">
        <v>456</v>
      </c>
      <c r="D148" s="8"/>
      <c r="E148" s="10">
        <v>2000</v>
      </c>
      <c r="F148" s="8"/>
      <c r="G148" s="10"/>
      <c r="H148" s="20"/>
    </row>
    <row r="149" spans="1:8" s="3" customFormat="1" ht="38.25" x14ac:dyDescent="0.2">
      <c r="A149" s="11" t="s">
        <v>250</v>
      </c>
      <c r="B149" s="12" t="s">
        <v>38</v>
      </c>
      <c r="C149" s="41" t="s">
        <v>305</v>
      </c>
      <c r="D149" s="8"/>
      <c r="E149" s="10"/>
      <c r="F149" s="8"/>
      <c r="G149" s="10"/>
      <c r="H149" s="20"/>
    </row>
    <row r="150" spans="1:8" s="3" customFormat="1" ht="38.25" x14ac:dyDescent="0.2">
      <c r="A150" s="11" t="s">
        <v>250</v>
      </c>
      <c r="B150" s="12" t="s">
        <v>38</v>
      </c>
      <c r="C150" s="41" t="s">
        <v>715</v>
      </c>
      <c r="D150" s="8"/>
      <c r="E150" s="10">
        <v>3000</v>
      </c>
      <c r="F150" s="8"/>
      <c r="G150" s="10"/>
      <c r="H150" s="20"/>
    </row>
    <row r="151" spans="1:8" s="3" customFormat="1" ht="38.25" x14ac:dyDescent="0.2">
      <c r="A151" s="11" t="s">
        <v>250</v>
      </c>
      <c r="B151" s="12" t="s">
        <v>649</v>
      </c>
      <c r="C151" s="41" t="s">
        <v>650</v>
      </c>
      <c r="D151" s="8" t="s">
        <v>32</v>
      </c>
      <c r="E151" s="10">
        <v>3000</v>
      </c>
      <c r="F151" s="8"/>
      <c r="G151" s="10"/>
      <c r="H151" s="20"/>
    </row>
    <row r="152" spans="1:8" s="3" customFormat="1" ht="38.25" x14ac:dyDescent="0.2">
      <c r="A152" s="11" t="s">
        <v>250</v>
      </c>
      <c r="B152" s="12" t="s">
        <v>0</v>
      </c>
      <c r="C152" s="41" t="s">
        <v>304</v>
      </c>
      <c r="D152" s="8"/>
      <c r="E152" s="10"/>
      <c r="F152" s="8"/>
      <c r="G152" s="10"/>
      <c r="H152" s="19"/>
    </row>
    <row r="153" spans="1:8" s="3" customFormat="1" ht="38.25" x14ac:dyDescent="0.2">
      <c r="A153" s="11" t="s">
        <v>250</v>
      </c>
      <c r="B153" s="12" t="s">
        <v>0</v>
      </c>
      <c r="C153" s="41" t="s">
        <v>562</v>
      </c>
      <c r="D153" s="8"/>
      <c r="E153" s="10">
        <v>3000</v>
      </c>
      <c r="F153" s="8"/>
      <c r="G153" s="10"/>
      <c r="H153" s="19"/>
    </row>
    <row r="154" spans="1:8" s="3" customFormat="1" ht="38.25" x14ac:dyDescent="0.2">
      <c r="A154" s="11" t="s">
        <v>250</v>
      </c>
      <c r="B154" s="12" t="s">
        <v>114</v>
      </c>
      <c r="C154" s="41" t="s">
        <v>462</v>
      </c>
      <c r="D154" s="8"/>
      <c r="E154" s="10"/>
      <c r="F154" s="8"/>
      <c r="G154" s="10"/>
      <c r="H154" s="19"/>
    </row>
    <row r="155" spans="1:8" s="3" customFormat="1" ht="38.25" x14ac:dyDescent="0.2">
      <c r="A155" s="11" t="s">
        <v>250</v>
      </c>
      <c r="B155" s="12" t="s">
        <v>114</v>
      </c>
      <c r="C155" s="41" t="s">
        <v>561</v>
      </c>
      <c r="D155" s="8"/>
      <c r="E155" s="10">
        <v>3000</v>
      </c>
      <c r="F155" s="8"/>
      <c r="G155" s="10"/>
      <c r="H155" s="19"/>
    </row>
    <row r="156" spans="1:8" s="3" customFormat="1" ht="38.25" x14ac:dyDescent="0.2">
      <c r="A156" s="11" t="s">
        <v>250</v>
      </c>
      <c r="B156" s="12" t="s">
        <v>39</v>
      </c>
      <c r="C156" s="41" t="s">
        <v>185</v>
      </c>
      <c r="D156" s="8"/>
      <c r="E156" s="10"/>
      <c r="F156" s="8"/>
      <c r="G156" s="10"/>
      <c r="H156" s="19"/>
    </row>
    <row r="157" spans="1:8" s="3" customFormat="1" ht="38.25" x14ac:dyDescent="0.2">
      <c r="A157" s="11" t="s">
        <v>250</v>
      </c>
      <c r="B157" s="35" t="s">
        <v>39</v>
      </c>
      <c r="C157" s="41" t="s">
        <v>459</v>
      </c>
      <c r="D157" s="8"/>
      <c r="E157" s="10">
        <v>3500</v>
      </c>
      <c r="F157" s="8"/>
      <c r="G157" s="10"/>
      <c r="H157" s="19"/>
    </row>
    <row r="158" spans="1:8" s="3" customFormat="1" ht="38.25" x14ac:dyDescent="0.2">
      <c r="A158" s="11" t="s">
        <v>250</v>
      </c>
      <c r="B158" s="12" t="s">
        <v>115</v>
      </c>
      <c r="C158" s="41" t="s">
        <v>461</v>
      </c>
      <c r="D158" s="8"/>
      <c r="E158" s="10"/>
      <c r="F158" s="8"/>
      <c r="G158" s="10"/>
      <c r="H158" s="19"/>
    </row>
    <row r="159" spans="1:8" s="3" customFormat="1" ht="38.25" x14ac:dyDescent="0.2">
      <c r="A159" s="11" t="s">
        <v>250</v>
      </c>
      <c r="B159" s="12" t="s">
        <v>115</v>
      </c>
      <c r="C159" s="41" t="s">
        <v>563</v>
      </c>
      <c r="D159" s="8"/>
      <c r="E159" s="10">
        <v>3500</v>
      </c>
      <c r="F159" s="8"/>
      <c r="G159" s="10"/>
      <c r="H159" s="19"/>
    </row>
    <row r="160" spans="1:8" s="3" customFormat="1" ht="38.25" x14ac:dyDescent="0.2">
      <c r="A160" s="11" t="s">
        <v>250</v>
      </c>
      <c r="B160" s="12" t="s">
        <v>716</v>
      </c>
      <c r="C160" s="41" t="s">
        <v>651</v>
      </c>
      <c r="D160" s="8"/>
      <c r="E160" s="10">
        <v>1989.5</v>
      </c>
      <c r="F160" s="8"/>
      <c r="G160" s="10"/>
      <c r="H160" s="19"/>
    </row>
    <row r="161" spans="1:8" s="3" customFormat="1" ht="51" x14ac:dyDescent="0.2">
      <c r="A161" s="11" t="s">
        <v>56</v>
      </c>
      <c r="B161" s="12">
        <v>500</v>
      </c>
      <c r="C161" s="36" t="s">
        <v>564</v>
      </c>
      <c r="D161" s="8"/>
      <c r="E161" s="10">
        <v>2500</v>
      </c>
      <c r="F161" s="10">
        <v>12590</v>
      </c>
      <c r="G161" s="10">
        <f>F161-E161</f>
        <v>10090</v>
      </c>
      <c r="H161" s="20">
        <v>1506</v>
      </c>
    </row>
    <row r="162" spans="1:8" s="3" customFormat="1" ht="38.25" x14ac:dyDescent="0.2">
      <c r="A162" s="11" t="s">
        <v>56</v>
      </c>
      <c r="B162" s="12">
        <v>500</v>
      </c>
      <c r="C162" s="41" t="s">
        <v>512</v>
      </c>
      <c r="D162" s="8"/>
      <c r="E162" s="10"/>
      <c r="F162" s="10"/>
      <c r="G162" s="10"/>
      <c r="H162" s="10"/>
    </row>
    <row r="163" spans="1:8" s="3" customFormat="1" ht="38.25" x14ac:dyDescent="0.2">
      <c r="A163" s="11" t="s">
        <v>56</v>
      </c>
      <c r="B163" s="12">
        <v>500</v>
      </c>
      <c r="C163" s="41" t="s">
        <v>513</v>
      </c>
      <c r="D163" s="8"/>
      <c r="E163" s="10"/>
      <c r="F163" s="10"/>
      <c r="G163" s="10"/>
      <c r="H163" s="10"/>
    </row>
    <row r="164" spans="1:8" s="3" customFormat="1" ht="38.25" x14ac:dyDescent="0.2">
      <c r="A164" s="11" t="s">
        <v>56</v>
      </c>
      <c r="B164" s="12">
        <v>500</v>
      </c>
      <c r="C164" s="41" t="s">
        <v>514</v>
      </c>
      <c r="D164" s="8"/>
      <c r="E164" s="10"/>
      <c r="F164" s="10"/>
      <c r="G164" s="10"/>
      <c r="H164" s="10"/>
    </row>
    <row r="165" spans="1:8" s="3" customFormat="1" ht="38.25" x14ac:dyDescent="0.2">
      <c r="A165" s="18" t="s">
        <v>56</v>
      </c>
      <c r="B165" s="9" t="s">
        <v>86</v>
      </c>
      <c r="C165" s="36" t="s">
        <v>652</v>
      </c>
      <c r="D165" s="8"/>
      <c r="E165" s="10">
        <v>2874</v>
      </c>
      <c r="F165" s="10">
        <v>24990</v>
      </c>
      <c r="G165" s="10">
        <f>F165-E165</f>
        <v>22116</v>
      </c>
      <c r="H165" s="20">
        <v>4309</v>
      </c>
    </row>
    <row r="166" spans="1:8" s="3" customFormat="1" ht="51" x14ac:dyDescent="0.2">
      <c r="A166" s="11" t="s">
        <v>56</v>
      </c>
      <c r="B166" s="12" t="s">
        <v>552</v>
      </c>
      <c r="C166" s="36" t="s">
        <v>550</v>
      </c>
      <c r="D166" s="8"/>
      <c r="E166" s="10">
        <v>2500</v>
      </c>
      <c r="F166" s="10">
        <v>16180</v>
      </c>
      <c r="G166" s="10">
        <f>F166-E166</f>
        <v>13680</v>
      </c>
      <c r="H166" s="20">
        <v>1951</v>
      </c>
    </row>
    <row r="167" spans="1:8" s="3" customFormat="1" ht="38.25" x14ac:dyDescent="0.2">
      <c r="A167" s="11" t="s">
        <v>56</v>
      </c>
      <c r="B167" s="12" t="s">
        <v>569</v>
      </c>
      <c r="C167" s="41" t="s">
        <v>570</v>
      </c>
      <c r="D167" s="8"/>
      <c r="E167" s="10"/>
      <c r="F167" s="10"/>
      <c r="G167" s="10"/>
      <c r="H167" s="10"/>
    </row>
    <row r="168" spans="1:8" s="3" customFormat="1" ht="38.25" x14ac:dyDescent="0.2">
      <c r="A168" s="11" t="s">
        <v>56</v>
      </c>
      <c r="B168" s="12" t="s">
        <v>569</v>
      </c>
      <c r="C168" s="41" t="s">
        <v>571</v>
      </c>
      <c r="D168" s="8"/>
      <c r="E168" s="10"/>
      <c r="F168" s="10"/>
      <c r="G168" s="10"/>
      <c r="H168" s="10"/>
    </row>
    <row r="169" spans="1:8" s="3" customFormat="1" ht="38.25" x14ac:dyDescent="0.2">
      <c r="A169" s="11" t="s">
        <v>56</v>
      </c>
      <c r="B169" s="12" t="s">
        <v>569</v>
      </c>
      <c r="C169" s="41" t="s">
        <v>572</v>
      </c>
      <c r="D169" s="8"/>
      <c r="E169" s="10"/>
      <c r="F169" s="10"/>
      <c r="G169" s="10"/>
      <c r="H169" s="10"/>
    </row>
    <row r="170" spans="1:8" s="3" customFormat="1" ht="51" x14ac:dyDescent="0.2">
      <c r="A170" s="11" t="s">
        <v>56</v>
      </c>
      <c r="B170" s="12" t="s">
        <v>178</v>
      </c>
      <c r="C170" s="36" t="s">
        <v>549</v>
      </c>
      <c r="D170" s="8"/>
      <c r="E170" s="10">
        <v>2500</v>
      </c>
      <c r="F170" s="10">
        <v>13990</v>
      </c>
      <c r="G170" s="10">
        <f>F170-E170</f>
        <v>11490</v>
      </c>
      <c r="H170" s="20">
        <v>1691</v>
      </c>
    </row>
    <row r="171" spans="1:8" s="3" customFormat="1" x14ac:dyDescent="0.2">
      <c r="A171" s="18" t="s">
        <v>56</v>
      </c>
      <c r="B171" s="9" t="s">
        <v>178</v>
      </c>
      <c r="C171" s="36" t="s">
        <v>206</v>
      </c>
      <c r="D171" s="8"/>
      <c r="E171" s="10">
        <v>4000</v>
      </c>
      <c r="F171" s="10"/>
      <c r="G171" s="10"/>
      <c r="H171" s="10"/>
    </row>
    <row r="172" spans="1:8" s="3" customFormat="1" ht="51" x14ac:dyDescent="0.2">
      <c r="A172" s="18" t="s">
        <v>56</v>
      </c>
      <c r="B172" s="9" t="s">
        <v>517</v>
      </c>
      <c r="C172" s="36" t="s">
        <v>427</v>
      </c>
      <c r="D172" s="8"/>
      <c r="E172" s="10">
        <v>2500</v>
      </c>
      <c r="F172" s="10">
        <v>16490</v>
      </c>
      <c r="G172" s="10">
        <f>F172-E172</f>
        <v>13990</v>
      </c>
      <c r="H172" s="10">
        <v>1934</v>
      </c>
    </row>
    <row r="173" spans="1:8" s="3" customFormat="1" ht="51" x14ac:dyDescent="0.2">
      <c r="A173" s="18" t="s">
        <v>56</v>
      </c>
      <c r="B173" s="9" t="s">
        <v>517</v>
      </c>
      <c r="C173" s="36" t="s">
        <v>428</v>
      </c>
      <c r="D173" s="8"/>
      <c r="E173" s="10">
        <v>2500</v>
      </c>
      <c r="F173" s="10">
        <v>17990</v>
      </c>
      <c r="G173" s="10">
        <f>F173-E173</f>
        <v>15490</v>
      </c>
      <c r="H173" s="10">
        <v>2120</v>
      </c>
    </row>
    <row r="174" spans="1:8" s="3" customFormat="1" x14ac:dyDescent="0.2">
      <c r="A174" s="18" t="s">
        <v>56</v>
      </c>
      <c r="B174" s="9" t="s">
        <v>517</v>
      </c>
      <c r="C174" s="36" t="s">
        <v>206</v>
      </c>
      <c r="D174" s="8"/>
      <c r="E174" s="10">
        <v>4000</v>
      </c>
      <c r="F174" s="10"/>
      <c r="G174" s="10"/>
      <c r="H174" s="10"/>
    </row>
    <row r="175" spans="1:8" s="3" customFormat="1" ht="38.25" x14ac:dyDescent="0.2">
      <c r="A175" s="18" t="s">
        <v>56</v>
      </c>
      <c r="B175" s="9" t="s">
        <v>517</v>
      </c>
      <c r="C175" s="41" t="s">
        <v>587</v>
      </c>
      <c r="D175" s="8"/>
      <c r="E175" s="10"/>
      <c r="F175" s="10"/>
      <c r="G175" s="10"/>
      <c r="H175" s="10"/>
    </row>
    <row r="176" spans="1:8" s="3" customFormat="1" ht="38.25" x14ac:dyDescent="0.2">
      <c r="A176" s="18" t="s">
        <v>56</v>
      </c>
      <c r="B176" s="9" t="s">
        <v>517</v>
      </c>
      <c r="C176" s="41" t="s">
        <v>588</v>
      </c>
      <c r="D176" s="8"/>
      <c r="E176" s="10"/>
      <c r="F176" s="10"/>
      <c r="G176" s="10"/>
      <c r="H176" s="10"/>
    </row>
    <row r="177" spans="1:8" s="3" customFormat="1" ht="51" x14ac:dyDescent="0.2">
      <c r="A177" s="18" t="s">
        <v>56</v>
      </c>
      <c r="B177" s="9" t="s">
        <v>429</v>
      </c>
      <c r="C177" s="36" t="s">
        <v>430</v>
      </c>
      <c r="D177" s="8"/>
      <c r="E177" s="10">
        <v>2500</v>
      </c>
      <c r="F177" s="10">
        <v>18490</v>
      </c>
      <c r="G177" s="10">
        <f>F177-E177</f>
        <v>15990</v>
      </c>
      <c r="H177" s="10">
        <v>2214</v>
      </c>
    </row>
    <row r="178" spans="1:8" s="3" customFormat="1" ht="38.25" x14ac:dyDescent="0.2">
      <c r="A178" s="18" t="s">
        <v>56</v>
      </c>
      <c r="B178" s="9" t="s">
        <v>589</v>
      </c>
      <c r="C178" s="41" t="s">
        <v>590</v>
      </c>
      <c r="D178" s="8"/>
      <c r="E178" s="10"/>
      <c r="F178" s="10"/>
      <c r="G178" s="10"/>
      <c r="H178" s="10"/>
    </row>
    <row r="179" spans="1:8" s="3" customFormat="1" ht="38.25" x14ac:dyDescent="0.2">
      <c r="A179" s="18" t="s">
        <v>56</v>
      </c>
      <c r="B179" s="9" t="s">
        <v>589</v>
      </c>
      <c r="C179" s="41" t="s">
        <v>591</v>
      </c>
      <c r="D179" s="8"/>
      <c r="E179" s="10"/>
      <c r="F179" s="10"/>
      <c r="G179" s="10"/>
      <c r="H179" s="10"/>
    </row>
    <row r="180" spans="1:8" s="3" customFormat="1" ht="51" x14ac:dyDescent="0.2">
      <c r="A180" s="18" t="s">
        <v>56</v>
      </c>
      <c r="B180" s="9" t="s">
        <v>516</v>
      </c>
      <c r="C180" s="36" t="s">
        <v>426</v>
      </c>
      <c r="D180" s="8"/>
      <c r="E180" s="10">
        <v>2500</v>
      </c>
      <c r="F180" s="10">
        <v>19890</v>
      </c>
      <c r="G180" s="10">
        <f>F180-E180</f>
        <v>17390</v>
      </c>
      <c r="H180" s="10">
        <v>2434</v>
      </c>
    </row>
    <row r="181" spans="1:8" s="3" customFormat="1" x14ac:dyDescent="0.2">
      <c r="A181" s="18" t="s">
        <v>56</v>
      </c>
      <c r="B181" s="9" t="s">
        <v>516</v>
      </c>
      <c r="C181" s="36" t="s">
        <v>206</v>
      </c>
      <c r="D181" s="8"/>
      <c r="E181" s="10">
        <v>4000</v>
      </c>
      <c r="F181" s="10"/>
      <c r="G181" s="10"/>
      <c r="H181" s="10"/>
    </row>
    <row r="182" spans="1:8" s="3" customFormat="1" ht="38.25" x14ac:dyDescent="0.2">
      <c r="A182" s="11" t="s">
        <v>56</v>
      </c>
      <c r="B182" s="12" t="s">
        <v>516</v>
      </c>
      <c r="C182" s="41" t="s">
        <v>568</v>
      </c>
      <c r="D182" s="8"/>
      <c r="E182" s="10"/>
      <c r="F182" s="10"/>
      <c r="G182" s="10"/>
      <c r="H182" s="10"/>
    </row>
    <row r="183" spans="1:8" s="3" customFormat="1" ht="38.25" x14ac:dyDescent="0.2">
      <c r="A183" s="11" t="s">
        <v>56</v>
      </c>
      <c r="B183" s="12" t="s">
        <v>516</v>
      </c>
      <c r="C183" s="41" t="s">
        <v>518</v>
      </c>
      <c r="D183" s="8"/>
      <c r="E183" s="10"/>
      <c r="F183" s="10"/>
      <c r="G183" s="10"/>
      <c r="H183" s="10"/>
    </row>
    <row r="184" spans="1:8" s="3" customFormat="1" ht="38.25" x14ac:dyDescent="0.2">
      <c r="A184" s="11" t="s">
        <v>56</v>
      </c>
      <c r="B184" s="12" t="s">
        <v>516</v>
      </c>
      <c r="C184" s="41" t="s">
        <v>519</v>
      </c>
      <c r="D184" s="8"/>
      <c r="E184" s="10"/>
      <c r="F184" s="10"/>
      <c r="G184" s="10"/>
      <c r="H184" s="10"/>
    </row>
    <row r="185" spans="1:8" s="3" customFormat="1" ht="51" x14ac:dyDescent="0.2">
      <c r="A185" s="18" t="s">
        <v>56</v>
      </c>
      <c r="B185" s="9" t="s">
        <v>515</v>
      </c>
      <c r="C185" s="36" t="s">
        <v>551</v>
      </c>
      <c r="D185" s="8"/>
      <c r="E185" s="10">
        <v>2500</v>
      </c>
      <c r="F185" s="10">
        <v>16290</v>
      </c>
      <c r="G185" s="10">
        <v>13790</v>
      </c>
      <c r="H185" s="10">
        <v>2001</v>
      </c>
    </row>
    <row r="186" spans="1:8" s="3" customFormat="1" ht="51" x14ac:dyDescent="0.2">
      <c r="A186" s="18" t="s">
        <v>56</v>
      </c>
      <c r="B186" s="9" t="s">
        <v>133</v>
      </c>
      <c r="C186" s="36" t="s">
        <v>425</v>
      </c>
      <c r="D186" s="8" t="s">
        <v>32</v>
      </c>
      <c r="E186" s="10">
        <v>2500</v>
      </c>
      <c r="F186" s="10">
        <v>18990</v>
      </c>
      <c r="G186" s="10">
        <f>F186-E186</f>
        <v>16490</v>
      </c>
      <c r="H186" s="10">
        <v>2302</v>
      </c>
    </row>
    <row r="187" spans="1:8" s="3" customFormat="1" ht="38.25" x14ac:dyDescent="0.2">
      <c r="A187" s="18" t="s">
        <v>56</v>
      </c>
      <c r="B187" s="9" t="s">
        <v>255</v>
      </c>
      <c r="C187" s="36" t="s">
        <v>431</v>
      </c>
      <c r="D187" s="8"/>
      <c r="E187" s="10">
        <f>F187-G187</f>
        <v>4000</v>
      </c>
      <c r="F187" s="10">
        <v>17990</v>
      </c>
      <c r="G187" s="10">
        <v>13990</v>
      </c>
      <c r="H187" s="20">
        <v>2092</v>
      </c>
    </row>
    <row r="188" spans="1:8" s="3" customFormat="1" ht="38.25" x14ac:dyDescent="0.2">
      <c r="A188" s="18" t="s">
        <v>56</v>
      </c>
      <c r="B188" s="9" t="s">
        <v>255</v>
      </c>
      <c r="C188" s="36" t="s">
        <v>463</v>
      </c>
      <c r="D188" s="8"/>
      <c r="E188" s="10">
        <v>4000</v>
      </c>
      <c r="F188" s="10">
        <v>20600</v>
      </c>
      <c r="G188" s="10">
        <f>F188-E188</f>
        <v>16600</v>
      </c>
      <c r="H188" s="20">
        <v>2407</v>
      </c>
    </row>
    <row r="189" spans="1:8" s="3" customFormat="1" x14ac:dyDescent="0.2">
      <c r="A189" s="18" t="s">
        <v>56</v>
      </c>
      <c r="B189" s="9" t="s">
        <v>255</v>
      </c>
      <c r="C189" s="36" t="s">
        <v>206</v>
      </c>
      <c r="D189" s="8"/>
      <c r="E189" s="10">
        <v>6000</v>
      </c>
      <c r="F189" s="10"/>
      <c r="G189" s="10"/>
      <c r="H189" s="10"/>
    </row>
    <row r="190" spans="1:8" s="3" customFormat="1" ht="38.25" x14ac:dyDescent="0.2">
      <c r="A190" s="18" t="s">
        <v>56</v>
      </c>
      <c r="B190" s="9" t="s">
        <v>255</v>
      </c>
      <c r="C190" s="41" t="s">
        <v>581</v>
      </c>
      <c r="D190" s="8"/>
      <c r="E190" s="10"/>
      <c r="F190" s="10"/>
      <c r="G190" s="10"/>
      <c r="H190" s="10"/>
    </row>
    <row r="191" spans="1:8" s="3" customFormat="1" ht="38.25" x14ac:dyDescent="0.2">
      <c r="A191" s="18" t="s">
        <v>56</v>
      </c>
      <c r="B191" s="9" t="s">
        <v>255</v>
      </c>
      <c r="C191" s="41" t="s">
        <v>582</v>
      </c>
      <c r="D191" s="8"/>
      <c r="E191" s="10"/>
      <c r="F191" s="10"/>
      <c r="G191" s="10"/>
      <c r="H191" s="10"/>
    </row>
    <row r="192" spans="1:8" s="3" customFormat="1" ht="38.25" x14ac:dyDescent="0.2">
      <c r="A192" s="18" t="s">
        <v>56</v>
      </c>
      <c r="B192" s="9" t="s">
        <v>255</v>
      </c>
      <c r="C192" s="41" t="s">
        <v>583</v>
      </c>
      <c r="D192" s="8"/>
      <c r="E192" s="10"/>
      <c r="F192" s="10"/>
      <c r="G192" s="10"/>
      <c r="H192" s="10"/>
    </row>
    <row r="193" spans="1:8" s="3" customFormat="1" ht="51" x14ac:dyDescent="0.2">
      <c r="A193" s="18" t="s">
        <v>56</v>
      </c>
      <c r="B193" s="9" t="s">
        <v>432</v>
      </c>
      <c r="C193" s="36" t="s">
        <v>717</v>
      </c>
      <c r="D193" s="8">
        <v>600</v>
      </c>
      <c r="E193" s="10">
        <v>4000</v>
      </c>
      <c r="F193" s="10">
        <v>22840</v>
      </c>
      <c r="G193" s="10">
        <f>F193-E193</f>
        <v>18840</v>
      </c>
      <c r="H193" s="19">
        <v>2663</v>
      </c>
    </row>
    <row r="194" spans="1:8" s="3" customFormat="1" ht="51" x14ac:dyDescent="0.2">
      <c r="A194" s="18" t="s">
        <v>56</v>
      </c>
      <c r="B194" s="9" t="s">
        <v>139</v>
      </c>
      <c r="C194" s="36" t="s">
        <v>464</v>
      </c>
      <c r="D194" s="8"/>
      <c r="E194" s="10">
        <v>3570</v>
      </c>
      <c r="F194" s="10">
        <v>29274</v>
      </c>
      <c r="G194" s="10">
        <f>F194-E194</f>
        <v>25704</v>
      </c>
      <c r="H194" s="10">
        <v>4578</v>
      </c>
    </row>
    <row r="195" spans="1:8" s="3" customFormat="1" ht="38.25" x14ac:dyDescent="0.2">
      <c r="A195" s="11" t="s">
        <v>56</v>
      </c>
      <c r="B195" s="12" t="s">
        <v>135</v>
      </c>
      <c r="C195" s="41" t="s">
        <v>465</v>
      </c>
      <c r="D195" s="8"/>
      <c r="E195" s="10">
        <v>2300</v>
      </c>
      <c r="F195" s="10">
        <v>10290</v>
      </c>
      <c r="G195" s="10">
        <v>7990</v>
      </c>
      <c r="H195" s="10">
        <v>1040</v>
      </c>
    </row>
    <row r="196" spans="1:8" s="3" customFormat="1" ht="38.25" x14ac:dyDescent="0.2">
      <c r="A196" s="11" t="s">
        <v>56</v>
      </c>
      <c r="B196" s="12" t="s">
        <v>135</v>
      </c>
      <c r="C196" s="41" t="s">
        <v>576</v>
      </c>
      <c r="D196" s="8"/>
      <c r="E196" s="10"/>
      <c r="F196" s="10"/>
      <c r="G196" s="10"/>
      <c r="H196" s="10"/>
    </row>
    <row r="197" spans="1:8" s="3" customFormat="1" ht="38.25" x14ac:dyDescent="0.2">
      <c r="A197" s="11" t="s">
        <v>56</v>
      </c>
      <c r="B197" s="12" t="s">
        <v>135</v>
      </c>
      <c r="C197" s="41" t="s">
        <v>577</v>
      </c>
      <c r="D197" s="8"/>
      <c r="E197" s="10"/>
      <c r="F197" s="10"/>
      <c r="G197" s="10"/>
      <c r="H197" s="10"/>
    </row>
    <row r="198" spans="1:8" s="3" customFormat="1" ht="38.25" x14ac:dyDescent="0.2">
      <c r="A198" s="11" t="s">
        <v>56</v>
      </c>
      <c r="B198" s="12" t="s">
        <v>135</v>
      </c>
      <c r="C198" s="41" t="s">
        <v>578</v>
      </c>
      <c r="D198" s="8"/>
      <c r="E198" s="10"/>
      <c r="F198" s="10"/>
      <c r="G198" s="10"/>
      <c r="H198" s="10"/>
    </row>
    <row r="199" spans="1:8" s="3" customFormat="1" ht="38.25" x14ac:dyDescent="0.2">
      <c r="A199" s="11" t="s">
        <v>56</v>
      </c>
      <c r="B199" s="12" t="s">
        <v>653</v>
      </c>
      <c r="C199" s="41" t="s">
        <v>654</v>
      </c>
      <c r="D199" s="8"/>
      <c r="E199" s="10">
        <v>2300</v>
      </c>
      <c r="F199" s="10">
        <v>13490</v>
      </c>
      <c r="G199" s="10">
        <f>F199-E199</f>
        <v>11190</v>
      </c>
      <c r="H199" s="10">
        <v>1435</v>
      </c>
    </row>
    <row r="200" spans="1:8" s="3" customFormat="1" ht="51" x14ac:dyDescent="0.2">
      <c r="A200" s="11" t="s">
        <v>56</v>
      </c>
      <c r="B200" s="12" t="s">
        <v>466</v>
      </c>
      <c r="C200" s="41" t="s">
        <v>500</v>
      </c>
      <c r="D200" s="8">
        <v>750</v>
      </c>
      <c r="E200" s="10">
        <v>2300</v>
      </c>
      <c r="F200" s="10">
        <v>11290</v>
      </c>
      <c r="G200" s="10">
        <v>8990</v>
      </c>
      <c r="H200" s="10">
        <v>1160</v>
      </c>
    </row>
    <row r="201" spans="1:8" s="3" customFormat="1" ht="51" x14ac:dyDescent="0.2">
      <c r="A201" s="18" t="s">
        <v>56</v>
      </c>
      <c r="B201" s="9" t="s">
        <v>126</v>
      </c>
      <c r="C201" s="36" t="s">
        <v>433</v>
      </c>
      <c r="D201" s="10"/>
      <c r="E201" s="10">
        <v>3800</v>
      </c>
      <c r="F201" s="10">
        <v>12790</v>
      </c>
      <c r="G201" s="10">
        <f>F201-E201</f>
        <v>8990</v>
      </c>
      <c r="H201" s="20">
        <v>1231</v>
      </c>
    </row>
    <row r="202" spans="1:8" s="3" customFormat="1" ht="38.25" x14ac:dyDescent="0.2">
      <c r="A202" s="11" t="s">
        <v>56</v>
      </c>
      <c r="B202" s="12" t="s">
        <v>126</v>
      </c>
      <c r="C202" s="41" t="s">
        <v>579</v>
      </c>
      <c r="D202" s="10"/>
      <c r="E202" s="10"/>
      <c r="F202" s="10"/>
      <c r="G202" s="10"/>
      <c r="H202" s="10"/>
    </row>
    <row r="203" spans="1:8" s="3" customFormat="1" ht="38.25" x14ac:dyDescent="0.2">
      <c r="A203" s="11" t="s">
        <v>56</v>
      </c>
      <c r="B203" s="12" t="s">
        <v>126</v>
      </c>
      <c r="C203" s="41" t="s">
        <v>580</v>
      </c>
      <c r="D203" s="10"/>
      <c r="E203" s="10"/>
      <c r="F203" s="10"/>
      <c r="G203" s="10"/>
      <c r="H203" s="10"/>
    </row>
    <row r="204" spans="1:8" s="3" customFormat="1" ht="51" x14ac:dyDescent="0.2">
      <c r="A204" s="18" t="s">
        <v>56</v>
      </c>
      <c r="B204" s="9" t="s">
        <v>434</v>
      </c>
      <c r="C204" s="36" t="s">
        <v>435</v>
      </c>
      <c r="D204" s="10">
        <v>1060</v>
      </c>
      <c r="E204" s="10">
        <v>4000</v>
      </c>
      <c r="F204" s="10">
        <v>13990</v>
      </c>
      <c r="G204" s="10">
        <f>F204-E204</f>
        <v>9990</v>
      </c>
      <c r="H204" s="20">
        <v>1366</v>
      </c>
    </row>
    <row r="205" spans="1:8" s="3" customFormat="1" ht="51" x14ac:dyDescent="0.2">
      <c r="A205" s="18" t="s">
        <v>56</v>
      </c>
      <c r="B205" s="9" t="s">
        <v>91</v>
      </c>
      <c r="C205" s="36" t="s">
        <v>436</v>
      </c>
      <c r="D205" s="10"/>
      <c r="E205" s="10">
        <f>F205-G205</f>
        <v>2000</v>
      </c>
      <c r="F205" s="10">
        <v>12490</v>
      </c>
      <c r="G205" s="10">
        <v>10490</v>
      </c>
      <c r="H205" s="10">
        <v>1426</v>
      </c>
    </row>
    <row r="206" spans="1:8" s="3" customFormat="1" ht="51" x14ac:dyDescent="0.2">
      <c r="A206" s="18" t="s">
        <v>56</v>
      </c>
      <c r="B206" s="9" t="s">
        <v>91</v>
      </c>
      <c r="C206" s="36" t="s">
        <v>437</v>
      </c>
      <c r="D206" s="10"/>
      <c r="E206" s="10">
        <f>F206-G206</f>
        <v>2000</v>
      </c>
      <c r="F206" s="10">
        <v>14490</v>
      </c>
      <c r="G206" s="10">
        <v>12490</v>
      </c>
      <c r="H206" s="10">
        <v>1626</v>
      </c>
    </row>
    <row r="207" spans="1:8" s="3" customFormat="1" x14ac:dyDescent="0.2">
      <c r="A207" s="18" t="s">
        <v>56</v>
      </c>
      <c r="B207" s="9" t="s">
        <v>91</v>
      </c>
      <c r="C207" s="36" t="s">
        <v>206</v>
      </c>
      <c r="D207" s="10"/>
      <c r="E207" s="10">
        <v>2500</v>
      </c>
      <c r="F207" s="10"/>
      <c r="G207" s="10"/>
      <c r="H207" s="10"/>
    </row>
    <row r="208" spans="1:8" s="3" customFormat="1" ht="38.25" x14ac:dyDescent="0.2">
      <c r="A208" s="18" t="s">
        <v>56</v>
      </c>
      <c r="B208" s="9" t="s">
        <v>91</v>
      </c>
      <c r="C208" s="41" t="s">
        <v>584</v>
      </c>
      <c r="D208" s="10"/>
      <c r="E208" s="10"/>
      <c r="F208" s="8"/>
      <c r="G208" s="10"/>
      <c r="H208" s="10"/>
    </row>
    <row r="209" spans="1:8" s="3" customFormat="1" ht="38.25" x14ac:dyDescent="0.2">
      <c r="A209" s="18" t="s">
        <v>56</v>
      </c>
      <c r="B209" s="9" t="s">
        <v>91</v>
      </c>
      <c r="C209" s="41" t="s">
        <v>585</v>
      </c>
      <c r="D209" s="10"/>
      <c r="E209" s="10"/>
      <c r="F209" s="8"/>
      <c r="G209" s="10"/>
      <c r="H209" s="10"/>
    </row>
    <row r="210" spans="1:8" s="3" customFormat="1" ht="38.25" x14ac:dyDescent="0.2">
      <c r="A210" s="18" t="s">
        <v>56</v>
      </c>
      <c r="B210" s="9" t="s">
        <v>91</v>
      </c>
      <c r="C210" s="41" t="s">
        <v>586</v>
      </c>
      <c r="D210" s="10"/>
      <c r="E210" s="10"/>
      <c r="F210" s="8"/>
      <c r="G210" s="10"/>
      <c r="H210" s="10"/>
    </row>
    <row r="211" spans="1:8" s="3" customFormat="1" ht="51" x14ac:dyDescent="0.2">
      <c r="A211" s="18" t="s">
        <v>56</v>
      </c>
      <c r="B211" s="9" t="s">
        <v>438</v>
      </c>
      <c r="C211" s="36" t="s">
        <v>467</v>
      </c>
      <c r="D211" s="10">
        <v>810</v>
      </c>
      <c r="E211" s="10">
        <f>F211-G211</f>
        <v>2000</v>
      </c>
      <c r="F211" s="10">
        <v>15290</v>
      </c>
      <c r="G211" s="10">
        <v>13290</v>
      </c>
      <c r="H211" s="10">
        <v>1786</v>
      </c>
    </row>
    <row r="212" spans="1:8" s="3" customFormat="1" ht="51" x14ac:dyDescent="0.2">
      <c r="A212" s="11" t="s">
        <v>56</v>
      </c>
      <c r="B212" s="12" t="s">
        <v>116</v>
      </c>
      <c r="C212" s="41" t="s">
        <v>440</v>
      </c>
      <c r="D212" s="10"/>
      <c r="E212" s="10">
        <v>2500</v>
      </c>
      <c r="F212" s="10">
        <v>16450</v>
      </c>
      <c r="G212" s="10">
        <f>F212-E212</f>
        <v>13950</v>
      </c>
      <c r="H212" s="10">
        <v>2197</v>
      </c>
    </row>
    <row r="213" spans="1:8" s="3" customFormat="1" ht="51" x14ac:dyDescent="0.2">
      <c r="A213" s="11" t="s">
        <v>56</v>
      </c>
      <c r="B213" s="12" t="s">
        <v>116</v>
      </c>
      <c r="C213" s="41" t="s">
        <v>441</v>
      </c>
      <c r="D213" s="10"/>
      <c r="E213" s="10">
        <v>2500</v>
      </c>
      <c r="F213" s="10">
        <v>19650</v>
      </c>
      <c r="G213" s="10">
        <f>F213-E213</f>
        <v>17150</v>
      </c>
      <c r="H213" s="10">
        <v>2477</v>
      </c>
    </row>
    <row r="214" spans="1:8" s="3" customFormat="1" x14ac:dyDescent="0.2">
      <c r="A214" s="18" t="s">
        <v>56</v>
      </c>
      <c r="B214" s="9" t="s">
        <v>116</v>
      </c>
      <c r="C214" s="36" t="s">
        <v>206</v>
      </c>
      <c r="D214" s="10"/>
      <c r="E214" s="10">
        <v>4000</v>
      </c>
      <c r="F214" s="10"/>
      <c r="G214" s="10"/>
      <c r="H214" s="10"/>
    </row>
    <row r="215" spans="1:8" s="3" customFormat="1" ht="51" x14ac:dyDescent="0.2">
      <c r="A215" s="11" t="s">
        <v>56</v>
      </c>
      <c r="B215" s="9" t="s">
        <v>116</v>
      </c>
      <c r="C215" s="41" t="s">
        <v>566</v>
      </c>
      <c r="D215" s="10"/>
      <c r="E215" s="10"/>
      <c r="F215" s="10"/>
      <c r="G215" s="10"/>
      <c r="H215" s="10"/>
    </row>
    <row r="216" spans="1:8" s="3" customFormat="1" ht="51" x14ac:dyDescent="0.2">
      <c r="A216" s="11" t="s">
        <v>56</v>
      </c>
      <c r="B216" s="9" t="s">
        <v>116</v>
      </c>
      <c r="C216" s="41" t="s">
        <v>567</v>
      </c>
      <c r="D216" s="10"/>
      <c r="E216" s="10"/>
      <c r="F216" s="10"/>
      <c r="G216" s="10"/>
      <c r="H216" s="10"/>
    </row>
    <row r="217" spans="1:8" s="3" customFormat="1" ht="51" x14ac:dyDescent="0.2">
      <c r="A217" s="11" t="s">
        <v>56</v>
      </c>
      <c r="B217" s="9" t="s">
        <v>116</v>
      </c>
      <c r="C217" s="41" t="s">
        <v>565</v>
      </c>
      <c r="D217" s="10"/>
      <c r="E217" s="10"/>
      <c r="F217" s="10"/>
      <c r="G217" s="10"/>
      <c r="H217" s="10"/>
    </row>
    <row r="218" spans="1:8" s="3" customFormat="1" ht="51" x14ac:dyDescent="0.2">
      <c r="A218" s="11" t="s">
        <v>56</v>
      </c>
      <c r="B218" s="12" t="s">
        <v>439</v>
      </c>
      <c r="C218" s="41" t="s">
        <v>511</v>
      </c>
      <c r="D218" s="10">
        <v>750</v>
      </c>
      <c r="E218" s="10">
        <v>2500</v>
      </c>
      <c r="F218" s="10">
        <v>15750</v>
      </c>
      <c r="G218" s="10">
        <f>F218-E218</f>
        <v>13250</v>
      </c>
      <c r="H218" s="10">
        <v>1993</v>
      </c>
    </row>
    <row r="219" spans="1:8" s="3" customFormat="1" ht="51" x14ac:dyDescent="0.2">
      <c r="A219" s="11" t="s">
        <v>56</v>
      </c>
      <c r="B219" s="12" t="s">
        <v>152</v>
      </c>
      <c r="C219" s="41" t="s">
        <v>506</v>
      </c>
      <c r="D219" s="10"/>
      <c r="E219" s="10">
        <v>2500</v>
      </c>
      <c r="F219" s="10">
        <v>18650</v>
      </c>
      <c r="G219" s="10">
        <f>F219-E219</f>
        <v>16150</v>
      </c>
      <c r="H219" s="10">
        <v>2270</v>
      </c>
    </row>
    <row r="220" spans="1:8" s="3" customFormat="1" ht="51" x14ac:dyDescent="0.2">
      <c r="A220" s="11" t="s">
        <v>56</v>
      </c>
      <c r="B220" s="12" t="s">
        <v>152</v>
      </c>
      <c r="C220" s="41" t="s">
        <v>507</v>
      </c>
      <c r="D220" s="10"/>
      <c r="E220" s="10">
        <v>2500</v>
      </c>
      <c r="F220" s="10">
        <v>20650</v>
      </c>
      <c r="G220" s="10">
        <f>F220-E220</f>
        <v>18150</v>
      </c>
      <c r="H220" s="10">
        <v>2505</v>
      </c>
    </row>
    <row r="221" spans="1:8" s="3" customFormat="1" x14ac:dyDescent="0.2">
      <c r="A221" s="18" t="s">
        <v>56</v>
      </c>
      <c r="B221" s="9" t="s">
        <v>152</v>
      </c>
      <c r="C221" s="36" t="s">
        <v>206</v>
      </c>
      <c r="D221" s="10"/>
      <c r="E221" s="10">
        <v>4000</v>
      </c>
      <c r="F221" s="10"/>
      <c r="G221" s="10"/>
      <c r="H221" s="10"/>
    </row>
    <row r="222" spans="1:8" s="3" customFormat="1" ht="51" x14ac:dyDescent="0.2">
      <c r="A222" s="11" t="s">
        <v>56</v>
      </c>
      <c r="B222" s="12" t="s">
        <v>152</v>
      </c>
      <c r="C222" s="41" t="s">
        <v>508</v>
      </c>
      <c r="D222" s="10"/>
      <c r="E222" s="10"/>
      <c r="F222" s="10"/>
      <c r="G222" s="10"/>
      <c r="H222" s="10"/>
    </row>
    <row r="223" spans="1:8" s="3" customFormat="1" ht="51" x14ac:dyDescent="0.2">
      <c r="A223" s="11" t="s">
        <v>56</v>
      </c>
      <c r="B223" s="12" t="s">
        <v>152</v>
      </c>
      <c r="C223" s="41" t="s">
        <v>509</v>
      </c>
      <c r="D223" s="10"/>
      <c r="E223" s="10"/>
      <c r="F223" s="10"/>
      <c r="G223" s="10"/>
      <c r="H223" s="10"/>
    </row>
    <row r="224" spans="1:8" s="3" customFormat="1" ht="51" x14ac:dyDescent="0.2">
      <c r="A224" s="11" t="s">
        <v>56</v>
      </c>
      <c r="B224" s="12" t="s">
        <v>152</v>
      </c>
      <c r="C224" s="41" t="s">
        <v>510</v>
      </c>
      <c r="D224" s="10"/>
      <c r="E224" s="10"/>
      <c r="F224" s="10"/>
      <c r="G224" s="10"/>
      <c r="H224" s="10"/>
    </row>
    <row r="225" spans="1:8" s="3" customFormat="1" ht="51" x14ac:dyDescent="0.2">
      <c r="A225" s="11" t="s">
        <v>56</v>
      </c>
      <c r="B225" s="12" t="s">
        <v>504</v>
      </c>
      <c r="C225" s="41" t="s">
        <v>505</v>
      </c>
      <c r="D225" s="10">
        <v>750</v>
      </c>
      <c r="E225" s="10">
        <v>2500</v>
      </c>
      <c r="F225" s="10">
        <v>17950</v>
      </c>
      <c r="G225" s="10">
        <f>F225-E225</f>
        <v>15450</v>
      </c>
      <c r="H225" s="10">
        <v>2156</v>
      </c>
    </row>
    <row r="226" spans="1:8" s="3" customFormat="1" ht="51" x14ac:dyDescent="0.2">
      <c r="A226" s="11" t="s">
        <v>56</v>
      </c>
      <c r="B226" s="12" t="s">
        <v>109</v>
      </c>
      <c r="C226" s="41" t="s">
        <v>501</v>
      </c>
      <c r="D226" s="10"/>
      <c r="E226" s="10">
        <v>2500</v>
      </c>
      <c r="F226" s="10">
        <v>14450</v>
      </c>
      <c r="G226" s="10">
        <f>F226-E226</f>
        <v>11950</v>
      </c>
      <c r="H226" s="10">
        <v>1732</v>
      </c>
    </row>
    <row r="227" spans="1:8" s="3" customFormat="1" ht="51" x14ac:dyDescent="0.2">
      <c r="A227" s="11" t="s">
        <v>56</v>
      </c>
      <c r="B227" s="12" t="s">
        <v>109</v>
      </c>
      <c r="C227" s="41" t="s">
        <v>502</v>
      </c>
      <c r="D227" s="10"/>
      <c r="E227" s="10">
        <v>2500</v>
      </c>
      <c r="F227" s="10">
        <v>15450</v>
      </c>
      <c r="G227" s="10">
        <f>F227-E227</f>
        <v>12950</v>
      </c>
      <c r="H227" s="10">
        <v>1874</v>
      </c>
    </row>
    <row r="228" spans="1:8" s="3" customFormat="1" ht="51" x14ac:dyDescent="0.2">
      <c r="A228" s="11" t="s">
        <v>56</v>
      </c>
      <c r="B228" s="12" t="s">
        <v>109</v>
      </c>
      <c r="C228" s="41" t="s">
        <v>503</v>
      </c>
      <c r="D228" s="10"/>
      <c r="E228" s="10">
        <v>2500</v>
      </c>
      <c r="F228" s="10">
        <v>16450</v>
      </c>
      <c r="G228" s="10">
        <f>F228-E228</f>
        <v>13950</v>
      </c>
      <c r="H228" s="10">
        <v>2016</v>
      </c>
    </row>
    <row r="229" spans="1:8" s="3" customFormat="1" x14ac:dyDescent="0.2">
      <c r="A229" s="18" t="s">
        <v>56</v>
      </c>
      <c r="B229" s="9" t="s">
        <v>109</v>
      </c>
      <c r="C229" s="36" t="s">
        <v>206</v>
      </c>
      <c r="D229" s="10"/>
      <c r="E229" s="10">
        <v>4000</v>
      </c>
      <c r="F229" s="10"/>
      <c r="G229" s="10"/>
      <c r="H229" s="10"/>
    </row>
    <row r="230" spans="1:8" s="3" customFormat="1" ht="51" x14ac:dyDescent="0.2">
      <c r="A230" s="11" t="s">
        <v>56</v>
      </c>
      <c r="B230" s="9" t="s">
        <v>109</v>
      </c>
      <c r="C230" s="41" t="s">
        <v>573</v>
      </c>
      <c r="D230" s="10"/>
      <c r="E230" s="10"/>
      <c r="F230" s="10"/>
      <c r="G230" s="10"/>
      <c r="H230" s="10"/>
    </row>
    <row r="231" spans="1:8" s="3" customFormat="1" ht="51" x14ac:dyDescent="0.2">
      <c r="A231" s="11" t="s">
        <v>56</v>
      </c>
      <c r="B231" s="9" t="s">
        <v>109</v>
      </c>
      <c r="C231" s="41" t="s">
        <v>574</v>
      </c>
      <c r="D231" s="10"/>
      <c r="E231" s="10"/>
      <c r="F231" s="10"/>
      <c r="G231" s="10"/>
      <c r="H231" s="10"/>
    </row>
    <row r="232" spans="1:8" s="3" customFormat="1" ht="51" x14ac:dyDescent="0.2">
      <c r="A232" s="11" t="s">
        <v>56</v>
      </c>
      <c r="B232" s="9" t="s">
        <v>109</v>
      </c>
      <c r="C232" s="41" t="s">
        <v>575</v>
      </c>
      <c r="D232" s="10"/>
      <c r="E232" s="10"/>
      <c r="F232" s="10"/>
      <c r="G232" s="10"/>
      <c r="H232" s="10"/>
    </row>
    <row r="233" spans="1:8" s="3" customFormat="1" ht="12.75" customHeight="1" x14ac:dyDescent="0.2">
      <c r="A233" s="11" t="s">
        <v>23</v>
      </c>
      <c r="B233" s="9" t="s">
        <v>103</v>
      </c>
      <c r="C233" s="41" t="s">
        <v>54</v>
      </c>
      <c r="D233" s="10"/>
      <c r="E233" s="10">
        <f>F233-G233</f>
        <v>3810</v>
      </c>
      <c r="F233" s="10">
        <v>16800</v>
      </c>
      <c r="G233" s="10">
        <v>12990</v>
      </c>
      <c r="H233" s="20"/>
    </row>
    <row r="234" spans="1:8" s="3" customFormat="1" ht="25.5" x14ac:dyDescent="0.2">
      <c r="A234" s="11" t="s">
        <v>23</v>
      </c>
      <c r="B234" s="9" t="s">
        <v>103</v>
      </c>
      <c r="C234" s="36" t="s">
        <v>205</v>
      </c>
      <c r="D234" s="10">
        <v>500</v>
      </c>
      <c r="E234" s="10">
        <v>5500</v>
      </c>
      <c r="F234" s="10"/>
      <c r="G234" s="10"/>
      <c r="H234" s="10"/>
    </row>
    <row r="235" spans="1:8" s="3" customFormat="1" x14ac:dyDescent="0.2">
      <c r="A235" s="29" t="s">
        <v>23</v>
      </c>
      <c r="B235" s="30" t="s">
        <v>68</v>
      </c>
      <c r="C235" s="42" t="s">
        <v>193</v>
      </c>
      <c r="D235" s="34">
        <v>500</v>
      </c>
      <c r="E235" s="34">
        <v>3750</v>
      </c>
      <c r="F235" s="34">
        <v>19300</v>
      </c>
      <c r="G235" s="34">
        <f>F235-E235</f>
        <v>15550</v>
      </c>
      <c r="H235" s="38"/>
    </row>
    <row r="236" spans="1:8" s="3" customFormat="1" ht="12.75" customHeight="1" x14ac:dyDescent="0.2">
      <c r="A236" s="11" t="s">
        <v>23</v>
      </c>
      <c r="B236" s="9" t="s">
        <v>104</v>
      </c>
      <c r="C236" s="41" t="s">
        <v>54</v>
      </c>
      <c r="D236" s="10"/>
      <c r="E236" s="10">
        <f>F236-G236</f>
        <v>2860</v>
      </c>
      <c r="F236" s="10">
        <v>18250</v>
      </c>
      <c r="G236" s="10">
        <v>15390</v>
      </c>
      <c r="H236" s="20"/>
    </row>
    <row r="237" spans="1:8" s="3" customFormat="1" ht="25.5" x14ac:dyDescent="0.2">
      <c r="A237" s="11" t="s">
        <v>23</v>
      </c>
      <c r="B237" s="9" t="s">
        <v>104</v>
      </c>
      <c r="C237" s="36" t="s">
        <v>205</v>
      </c>
      <c r="D237" s="10">
        <v>600</v>
      </c>
      <c r="E237" s="10">
        <v>6500</v>
      </c>
      <c r="F237" s="10"/>
      <c r="G237" s="10"/>
      <c r="H237" s="10"/>
    </row>
    <row r="238" spans="1:8" s="3" customFormat="1" ht="38.25" x14ac:dyDescent="0.2">
      <c r="A238" s="11" t="s">
        <v>23</v>
      </c>
      <c r="B238" s="9" t="s">
        <v>333</v>
      </c>
      <c r="C238" s="41" t="s">
        <v>258</v>
      </c>
      <c r="D238" s="10"/>
      <c r="E238" s="10"/>
      <c r="F238" s="10"/>
      <c r="G238" s="10"/>
      <c r="H238" s="20"/>
    </row>
    <row r="239" spans="1:8" s="3" customFormat="1" x14ac:dyDescent="0.2">
      <c r="A239" s="29" t="s">
        <v>23</v>
      </c>
      <c r="B239" s="30" t="s">
        <v>71</v>
      </c>
      <c r="C239" s="42" t="s">
        <v>193</v>
      </c>
      <c r="D239" s="34">
        <v>600</v>
      </c>
      <c r="E239" s="34">
        <v>3300</v>
      </c>
      <c r="F239" s="34">
        <v>23950</v>
      </c>
      <c r="G239" s="34">
        <f>F239-E239</f>
        <v>20650</v>
      </c>
      <c r="H239" s="38"/>
    </row>
    <row r="240" spans="1:8" s="3" customFormat="1" x14ac:dyDescent="0.2">
      <c r="A240" s="11" t="s">
        <v>23</v>
      </c>
      <c r="B240" s="9" t="s">
        <v>198</v>
      </c>
      <c r="C240" s="41" t="s">
        <v>200</v>
      </c>
      <c r="D240" s="10">
        <v>600</v>
      </c>
      <c r="E240" s="10">
        <v>3200</v>
      </c>
      <c r="F240" s="10">
        <v>23000</v>
      </c>
      <c r="G240" s="10">
        <f>F240-E240</f>
        <v>19800</v>
      </c>
      <c r="H240" s="20"/>
    </row>
    <row r="241" spans="1:8" s="3" customFormat="1" x14ac:dyDescent="0.2">
      <c r="A241" s="11" t="s">
        <v>23</v>
      </c>
      <c r="B241" s="9" t="s">
        <v>6</v>
      </c>
      <c r="C241" s="41" t="s">
        <v>54</v>
      </c>
      <c r="D241" s="10"/>
      <c r="E241" s="10">
        <f>F241-G241</f>
        <v>4100</v>
      </c>
      <c r="F241" s="10">
        <v>17990</v>
      </c>
      <c r="G241" s="10">
        <v>13890</v>
      </c>
      <c r="H241" s="20"/>
    </row>
    <row r="242" spans="1:8" s="3" customFormat="1" ht="51" x14ac:dyDescent="0.2">
      <c r="A242" s="11" t="s">
        <v>23</v>
      </c>
      <c r="B242" s="9" t="s">
        <v>189</v>
      </c>
      <c r="C242" s="41" t="s">
        <v>396</v>
      </c>
      <c r="D242" s="10"/>
      <c r="E242" s="10">
        <f>F242-G242</f>
        <v>4100</v>
      </c>
      <c r="F242" s="10">
        <f>19590+500</f>
        <v>20090</v>
      </c>
      <c r="G242" s="10">
        <f>15490+500</f>
        <v>15990</v>
      </c>
      <c r="H242" s="10">
        <v>2350</v>
      </c>
    </row>
    <row r="243" spans="1:8" s="3" customFormat="1" ht="25.5" x14ac:dyDescent="0.2">
      <c r="A243" s="11" t="s">
        <v>23</v>
      </c>
      <c r="B243" s="9" t="s">
        <v>189</v>
      </c>
      <c r="C243" s="36" t="s">
        <v>205</v>
      </c>
      <c r="D243" s="10">
        <v>500</v>
      </c>
      <c r="E243" s="10">
        <v>5000</v>
      </c>
      <c r="F243" s="10"/>
      <c r="G243" s="10"/>
      <c r="H243" s="10"/>
    </row>
    <row r="244" spans="1:8" s="3" customFormat="1" x14ac:dyDescent="0.2">
      <c r="A244" s="11" t="s">
        <v>23</v>
      </c>
      <c r="B244" s="9" t="s">
        <v>521</v>
      </c>
      <c r="C244" s="41" t="s">
        <v>54</v>
      </c>
      <c r="D244" s="10"/>
      <c r="E244" s="10">
        <f>F244-G244</f>
        <v>3100</v>
      </c>
      <c r="F244" s="10">
        <v>18590</v>
      </c>
      <c r="G244" s="10">
        <v>15490</v>
      </c>
      <c r="H244" s="20"/>
    </row>
    <row r="245" spans="1:8" s="3" customFormat="1" ht="25.5" x14ac:dyDescent="0.2">
      <c r="A245" s="11" t="s">
        <v>23</v>
      </c>
      <c r="B245" s="9" t="s">
        <v>520</v>
      </c>
      <c r="C245" s="36" t="s">
        <v>205</v>
      </c>
      <c r="D245" s="10">
        <v>500</v>
      </c>
      <c r="E245" s="10">
        <v>4000</v>
      </c>
      <c r="F245" s="10"/>
      <c r="G245" s="10"/>
      <c r="H245" s="10"/>
    </row>
    <row r="246" spans="1:8" s="3" customFormat="1" ht="38.25" x14ac:dyDescent="0.2">
      <c r="A246" s="11" t="s">
        <v>23</v>
      </c>
      <c r="B246" s="9" t="s">
        <v>520</v>
      </c>
      <c r="C246" s="41" t="s">
        <v>656</v>
      </c>
      <c r="D246" s="10"/>
      <c r="E246" s="10"/>
      <c r="F246" s="10"/>
      <c r="G246" s="10"/>
      <c r="H246" s="20"/>
    </row>
    <row r="247" spans="1:8" s="3" customFormat="1" x14ac:dyDescent="0.2">
      <c r="A247" s="29" t="s">
        <v>23</v>
      </c>
      <c r="B247" s="30" t="s">
        <v>70</v>
      </c>
      <c r="C247" s="42" t="s">
        <v>193</v>
      </c>
      <c r="D247" s="34">
        <v>500</v>
      </c>
      <c r="E247" s="34">
        <v>4240</v>
      </c>
      <c r="F247" s="34">
        <v>21490</v>
      </c>
      <c r="G247" s="34">
        <f>F247-E247</f>
        <v>17250</v>
      </c>
      <c r="H247" s="38"/>
    </row>
    <row r="248" spans="1:8" s="3" customFormat="1" ht="38.25" x14ac:dyDescent="0.2">
      <c r="A248" s="11" t="s">
        <v>23</v>
      </c>
      <c r="B248" s="9" t="s">
        <v>665</v>
      </c>
      <c r="C248" s="41" t="s">
        <v>258</v>
      </c>
      <c r="D248" s="10"/>
      <c r="E248" s="10"/>
      <c r="F248" s="10"/>
      <c r="G248" s="10"/>
      <c r="H248" s="20"/>
    </row>
    <row r="249" spans="1:8" s="3" customFormat="1" x14ac:dyDescent="0.2">
      <c r="A249" s="11" t="s">
        <v>23</v>
      </c>
      <c r="B249" s="9" t="s">
        <v>119</v>
      </c>
      <c r="C249" s="41" t="s">
        <v>54</v>
      </c>
      <c r="D249" s="10"/>
      <c r="E249" s="10">
        <f>F249-G249</f>
        <v>5600</v>
      </c>
      <c r="F249" s="10">
        <v>41900</v>
      </c>
      <c r="G249" s="10">
        <v>36300</v>
      </c>
      <c r="H249" s="20"/>
    </row>
    <row r="250" spans="1:8" s="3" customFormat="1" ht="51" x14ac:dyDescent="0.2">
      <c r="A250" s="11" t="s">
        <v>23</v>
      </c>
      <c r="B250" s="9" t="s">
        <v>119</v>
      </c>
      <c r="C250" s="41" t="s">
        <v>592</v>
      </c>
      <c r="D250" s="10"/>
      <c r="E250" s="10">
        <f>F250-G250</f>
        <v>5600</v>
      </c>
      <c r="F250" s="10">
        <f>41900+900</f>
        <v>42800</v>
      </c>
      <c r="G250" s="10">
        <f>36300+900</f>
        <v>37200</v>
      </c>
      <c r="H250" s="10">
        <v>5834</v>
      </c>
    </row>
    <row r="251" spans="1:8" s="3" customFormat="1" ht="25.5" x14ac:dyDescent="0.2">
      <c r="A251" s="11" t="s">
        <v>23</v>
      </c>
      <c r="B251" s="9" t="s">
        <v>119</v>
      </c>
      <c r="C251" s="36" t="s">
        <v>205</v>
      </c>
      <c r="D251" s="10">
        <v>900</v>
      </c>
      <c r="E251" s="10">
        <v>8000</v>
      </c>
      <c r="F251" s="10"/>
      <c r="G251" s="10"/>
      <c r="H251" s="10"/>
    </row>
    <row r="252" spans="1:8" s="3" customFormat="1" ht="38.25" x14ac:dyDescent="0.2">
      <c r="A252" s="11" t="s">
        <v>23</v>
      </c>
      <c r="B252" s="9" t="s">
        <v>119</v>
      </c>
      <c r="C252" s="41" t="s">
        <v>662</v>
      </c>
      <c r="D252" s="10"/>
      <c r="E252" s="10"/>
      <c r="F252" s="10"/>
      <c r="G252" s="10"/>
      <c r="H252" s="20"/>
    </row>
    <row r="253" spans="1:8" s="3" customFormat="1" ht="38.25" x14ac:dyDescent="0.2">
      <c r="A253" s="29" t="s">
        <v>23</v>
      </c>
      <c r="B253" s="30" t="s">
        <v>125</v>
      </c>
      <c r="C253" s="42" t="s">
        <v>719</v>
      </c>
      <c r="D253" s="34">
        <v>900</v>
      </c>
      <c r="E253" s="34">
        <f>F253-G253</f>
        <v>5350</v>
      </c>
      <c r="F253" s="34">
        <v>46000</v>
      </c>
      <c r="G253" s="34">
        <v>40650</v>
      </c>
      <c r="H253" s="34">
        <v>6078</v>
      </c>
    </row>
    <row r="254" spans="1:8" s="3" customFormat="1" ht="38.25" x14ac:dyDescent="0.2">
      <c r="A254" s="11" t="s">
        <v>23</v>
      </c>
      <c r="B254" s="9" t="s">
        <v>176</v>
      </c>
      <c r="C254" s="41" t="s">
        <v>260</v>
      </c>
      <c r="D254" s="10"/>
      <c r="E254" s="10"/>
      <c r="F254" s="10"/>
      <c r="G254" s="10"/>
      <c r="H254" s="20"/>
    </row>
    <row r="255" spans="1:8" s="3" customFormat="1" x14ac:dyDescent="0.2">
      <c r="A255" s="11" t="s">
        <v>23</v>
      </c>
      <c r="B255" s="9" t="s">
        <v>120</v>
      </c>
      <c r="C255" s="41" t="s">
        <v>54</v>
      </c>
      <c r="D255" s="10"/>
      <c r="E255" s="10">
        <f>F255-G255</f>
        <v>5950</v>
      </c>
      <c r="F255" s="10">
        <v>52700</v>
      </c>
      <c r="G255" s="10">
        <v>46750</v>
      </c>
      <c r="H255" s="20"/>
    </row>
    <row r="256" spans="1:8" s="3" customFormat="1" ht="38.25" x14ac:dyDescent="0.2">
      <c r="A256" s="11" t="s">
        <v>23</v>
      </c>
      <c r="B256" s="9" t="s">
        <v>120</v>
      </c>
      <c r="C256" s="41" t="s">
        <v>663</v>
      </c>
      <c r="D256" s="10"/>
      <c r="E256" s="10"/>
      <c r="F256" s="10"/>
      <c r="G256" s="10"/>
      <c r="H256" s="20"/>
    </row>
    <row r="257" spans="1:8" s="3" customFormat="1" x14ac:dyDescent="0.2">
      <c r="A257" s="11" t="s">
        <v>23</v>
      </c>
      <c r="B257" s="9" t="s">
        <v>612</v>
      </c>
      <c r="C257" s="41" t="s">
        <v>54</v>
      </c>
      <c r="D257" s="10"/>
      <c r="E257" s="10">
        <f>F257-G257</f>
        <v>2050</v>
      </c>
      <c r="F257" s="10">
        <v>12950</v>
      </c>
      <c r="G257" s="10">
        <v>10900</v>
      </c>
      <c r="H257" s="20"/>
    </row>
    <row r="258" spans="1:8" s="3" customFormat="1" ht="25.5" x14ac:dyDescent="0.2">
      <c r="A258" s="11" t="s">
        <v>23</v>
      </c>
      <c r="B258" s="9" t="s">
        <v>196</v>
      </c>
      <c r="C258" s="36" t="s">
        <v>205</v>
      </c>
      <c r="D258" s="10">
        <v>500</v>
      </c>
      <c r="E258" s="10">
        <v>4000</v>
      </c>
      <c r="F258" s="10"/>
      <c r="G258" s="10"/>
      <c r="H258" s="10"/>
    </row>
    <row r="259" spans="1:8" s="3" customFormat="1" x14ac:dyDescent="0.2">
      <c r="A259" s="29" t="s">
        <v>23</v>
      </c>
      <c r="B259" s="30" t="s">
        <v>611</v>
      </c>
      <c r="C259" s="42" t="s">
        <v>193</v>
      </c>
      <c r="D259" s="34">
        <v>500</v>
      </c>
      <c r="E259" s="34">
        <f>F259-G259</f>
        <v>2350</v>
      </c>
      <c r="F259" s="34">
        <v>17050</v>
      </c>
      <c r="G259" s="34">
        <v>14700</v>
      </c>
      <c r="H259" s="34"/>
    </row>
    <row r="260" spans="1:8" s="3" customFormat="1" ht="38.25" x14ac:dyDescent="0.2">
      <c r="A260" s="11" t="s">
        <v>23</v>
      </c>
      <c r="B260" s="9" t="s">
        <v>664</v>
      </c>
      <c r="C260" s="41" t="s">
        <v>311</v>
      </c>
      <c r="D260" s="10"/>
      <c r="E260" s="10"/>
      <c r="F260" s="10"/>
      <c r="G260" s="10"/>
      <c r="H260" s="20"/>
    </row>
    <row r="261" spans="1:8" s="3" customFormat="1" ht="38.25" x14ac:dyDescent="0.2">
      <c r="A261" s="11" t="s">
        <v>23</v>
      </c>
      <c r="B261" s="9" t="s">
        <v>78</v>
      </c>
      <c r="C261" s="41" t="s">
        <v>614</v>
      </c>
      <c r="D261" s="10"/>
      <c r="E261" s="10"/>
      <c r="F261" s="10"/>
      <c r="G261" s="10"/>
      <c r="H261" s="20"/>
    </row>
    <row r="262" spans="1:8" s="3" customFormat="1" x14ac:dyDescent="0.2">
      <c r="A262" s="11" t="s">
        <v>23</v>
      </c>
      <c r="B262" s="9" t="s">
        <v>613</v>
      </c>
      <c r="C262" s="41" t="s">
        <v>54</v>
      </c>
      <c r="D262" s="10"/>
      <c r="E262" s="10">
        <f>F262-G262</f>
        <v>2500</v>
      </c>
      <c r="F262" s="10">
        <v>20600</v>
      </c>
      <c r="G262" s="10">
        <v>18100</v>
      </c>
      <c r="H262" s="20"/>
    </row>
    <row r="263" spans="1:8" s="3" customFormat="1" ht="38.25" x14ac:dyDescent="0.2">
      <c r="A263" s="11" t="s">
        <v>23</v>
      </c>
      <c r="B263" s="9" t="s">
        <v>613</v>
      </c>
      <c r="C263" s="41" t="s">
        <v>655</v>
      </c>
      <c r="D263" s="10"/>
      <c r="E263" s="10"/>
      <c r="F263" s="10"/>
      <c r="G263" s="10"/>
      <c r="H263" s="20"/>
    </row>
    <row r="264" spans="1:8" s="3" customFormat="1" x14ac:dyDescent="0.2">
      <c r="A264" s="11" t="s">
        <v>23</v>
      </c>
      <c r="B264" s="9" t="s">
        <v>134</v>
      </c>
      <c r="C264" s="41" t="s">
        <v>54</v>
      </c>
      <c r="D264" s="10"/>
      <c r="E264" s="10">
        <f>F264-G264</f>
        <v>3910</v>
      </c>
      <c r="F264" s="10">
        <v>18900</v>
      </c>
      <c r="G264" s="10">
        <v>14990</v>
      </c>
      <c r="H264" s="20"/>
    </row>
    <row r="265" spans="1:8" s="3" customFormat="1" ht="25.5" x14ac:dyDescent="0.2">
      <c r="A265" s="11" t="s">
        <v>23</v>
      </c>
      <c r="B265" s="9" t="s">
        <v>134</v>
      </c>
      <c r="C265" s="36" t="s">
        <v>205</v>
      </c>
      <c r="D265" s="10">
        <v>600</v>
      </c>
      <c r="E265" s="10">
        <v>7500</v>
      </c>
      <c r="F265" s="10"/>
      <c r="G265" s="10"/>
      <c r="H265" s="10"/>
    </row>
    <row r="266" spans="1:8" s="3" customFormat="1" ht="25.5" x14ac:dyDescent="0.2">
      <c r="A266" s="29" t="s">
        <v>23</v>
      </c>
      <c r="B266" s="30" t="s">
        <v>107</v>
      </c>
      <c r="C266" s="42" t="s">
        <v>397</v>
      </c>
      <c r="D266" s="34">
        <v>600</v>
      </c>
      <c r="E266" s="34">
        <f>F266-G266</f>
        <v>3800</v>
      </c>
      <c r="F266" s="34">
        <v>23600</v>
      </c>
      <c r="G266" s="34">
        <v>19800</v>
      </c>
      <c r="H266" s="34"/>
    </row>
    <row r="267" spans="1:8" s="3" customFormat="1" x14ac:dyDescent="0.2">
      <c r="A267" s="11" t="s">
        <v>23</v>
      </c>
      <c r="B267" s="9" t="s">
        <v>197</v>
      </c>
      <c r="C267" s="41" t="s">
        <v>200</v>
      </c>
      <c r="D267" s="10">
        <v>600</v>
      </c>
      <c r="E267" s="10">
        <v>3600</v>
      </c>
      <c r="F267" s="10">
        <v>21600</v>
      </c>
      <c r="G267" s="10">
        <f>F267-E267</f>
        <v>18000</v>
      </c>
      <c r="H267" s="20"/>
    </row>
    <row r="268" spans="1:8" s="3" customFormat="1" x14ac:dyDescent="0.2">
      <c r="A268" s="11" t="s">
        <v>23</v>
      </c>
      <c r="B268" s="9" t="s">
        <v>92</v>
      </c>
      <c r="C268" s="41" t="s">
        <v>54</v>
      </c>
      <c r="D268" s="10"/>
      <c r="E268" s="10">
        <f>F268-G268</f>
        <v>3500</v>
      </c>
      <c r="F268" s="10">
        <v>29900</v>
      </c>
      <c r="G268" s="10">
        <v>26400</v>
      </c>
      <c r="H268" s="20"/>
    </row>
    <row r="269" spans="1:8" s="3" customFormat="1" ht="38.25" x14ac:dyDescent="0.2">
      <c r="A269" s="11" t="s">
        <v>23</v>
      </c>
      <c r="B269" s="9" t="s">
        <v>335</v>
      </c>
      <c r="C269" s="41" t="s">
        <v>657</v>
      </c>
      <c r="D269" s="10"/>
      <c r="E269" s="10"/>
      <c r="F269" s="10"/>
      <c r="G269" s="10"/>
      <c r="H269" s="20"/>
    </row>
    <row r="270" spans="1:8" s="3" customFormat="1" ht="51" x14ac:dyDescent="0.2">
      <c r="A270" s="29" t="s">
        <v>23</v>
      </c>
      <c r="B270" s="30" t="s">
        <v>67</v>
      </c>
      <c r="C270" s="42" t="s">
        <v>718</v>
      </c>
      <c r="D270" s="34">
        <v>600</v>
      </c>
      <c r="E270" s="34">
        <f>F270-G270</f>
        <v>3900</v>
      </c>
      <c r="F270" s="34">
        <v>24400</v>
      </c>
      <c r="G270" s="34">
        <v>20500</v>
      </c>
      <c r="H270" s="34">
        <v>2396</v>
      </c>
    </row>
    <row r="271" spans="1:8" s="3" customFormat="1" ht="38.25" x14ac:dyDescent="0.2">
      <c r="A271" s="11" t="s">
        <v>23</v>
      </c>
      <c r="B271" s="9" t="s">
        <v>720</v>
      </c>
      <c r="C271" s="41" t="s">
        <v>258</v>
      </c>
      <c r="D271" s="10"/>
      <c r="E271" s="10"/>
      <c r="F271" s="10"/>
      <c r="G271" s="10"/>
      <c r="H271" s="20"/>
    </row>
    <row r="272" spans="1:8" s="3" customFormat="1" x14ac:dyDescent="0.2">
      <c r="A272" s="11" t="s">
        <v>23</v>
      </c>
      <c r="B272" s="9" t="s">
        <v>7</v>
      </c>
      <c r="C272" s="41" t="s">
        <v>54</v>
      </c>
      <c r="D272" s="10"/>
      <c r="E272" s="10">
        <f>F272-G272</f>
        <v>4510</v>
      </c>
      <c r="F272" s="10">
        <v>33300</v>
      </c>
      <c r="G272" s="10">
        <v>28790</v>
      </c>
      <c r="H272" s="20"/>
    </row>
    <row r="273" spans="1:8" s="3" customFormat="1" ht="25.5" x14ac:dyDescent="0.2">
      <c r="A273" s="11" t="s">
        <v>23</v>
      </c>
      <c r="B273" s="9" t="s">
        <v>7</v>
      </c>
      <c r="C273" s="36" t="s">
        <v>205</v>
      </c>
      <c r="D273" s="10">
        <v>700</v>
      </c>
      <c r="E273" s="10">
        <v>7000</v>
      </c>
      <c r="F273" s="10"/>
      <c r="G273" s="10"/>
      <c r="H273" s="10"/>
    </row>
    <row r="274" spans="1:8" s="3" customFormat="1" ht="38.25" x14ac:dyDescent="0.2">
      <c r="A274" s="11" t="s">
        <v>23</v>
      </c>
      <c r="B274" s="9" t="s">
        <v>7</v>
      </c>
      <c r="C274" s="41" t="s">
        <v>259</v>
      </c>
      <c r="D274" s="10"/>
      <c r="E274" s="10"/>
      <c r="F274" s="10"/>
      <c r="G274" s="10"/>
      <c r="H274" s="19"/>
    </row>
    <row r="275" spans="1:8" s="3" customFormat="1" x14ac:dyDescent="0.2">
      <c r="A275" s="29" t="s">
        <v>23</v>
      </c>
      <c r="B275" s="30" t="s">
        <v>73</v>
      </c>
      <c r="C275" s="42" t="s">
        <v>193</v>
      </c>
      <c r="D275" s="34">
        <v>700</v>
      </c>
      <c r="E275" s="34">
        <f>F275-G275</f>
        <v>4310</v>
      </c>
      <c r="F275" s="34">
        <v>37500</v>
      </c>
      <c r="G275" s="34">
        <v>33190</v>
      </c>
      <c r="H275" s="33"/>
    </row>
    <row r="276" spans="1:8" s="3" customFormat="1" ht="25.5" x14ac:dyDescent="0.2">
      <c r="A276" s="11" t="s">
        <v>23</v>
      </c>
      <c r="B276" s="9" t="s">
        <v>105</v>
      </c>
      <c r="C276" s="36" t="s">
        <v>205</v>
      </c>
      <c r="D276" s="10">
        <v>600</v>
      </c>
      <c r="E276" s="10">
        <v>6000</v>
      </c>
      <c r="F276" s="10"/>
      <c r="G276" s="10"/>
      <c r="H276" s="8"/>
    </row>
    <row r="277" spans="1:8" s="3" customFormat="1" ht="38.25" x14ac:dyDescent="0.2">
      <c r="A277" s="11" t="s">
        <v>23</v>
      </c>
      <c r="B277" s="9" t="s">
        <v>332</v>
      </c>
      <c r="C277" s="41" t="s">
        <v>256</v>
      </c>
      <c r="D277" s="10"/>
      <c r="E277" s="10"/>
      <c r="F277" s="10"/>
      <c r="G277" s="10"/>
      <c r="H277" s="19"/>
    </row>
    <row r="278" spans="1:8" s="3" customFormat="1" x14ac:dyDescent="0.2">
      <c r="A278" s="29" t="s">
        <v>23</v>
      </c>
      <c r="B278" s="30" t="s">
        <v>82</v>
      </c>
      <c r="C278" s="42" t="s">
        <v>193</v>
      </c>
      <c r="D278" s="34">
        <v>600</v>
      </c>
      <c r="E278" s="34">
        <v>3500</v>
      </c>
      <c r="F278" s="34">
        <v>25450</v>
      </c>
      <c r="G278" s="34">
        <f>F278-E278</f>
        <v>21950</v>
      </c>
      <c r="H278" s="33"/>
    </row>
    <row r="279" spans="1:8" s="3" customFormat="1" ht="25.5" x14ac:dyDescent="0.2">
      <c r="A279" s="11" t="s">
        <v>23</v>
      </c>
      <c r="B279" s="9" t="s">
        <v>195</v>
      </c>
      <c r="C279" s="36" t="s">
        <v>205</v>
      </c>
      <c r="D279" s="10">
        <v>400</v>
      </c>
      <c r="E279" s="10">
        <v>1750</v>
      </c>
      <c r="F279" s="10"/>
      <c r="G279" s="10"/>
      <c r="H279" s="8"/>
    </row>
    <row r="280" spans="1:8" s="3" customFormat="1" x14ac:dyDescent="0.2">
      <c r="A280" s="11" t="s">
        <v>23</v>
      </c>
      <c r="B280" s="9" t="s">
        <v>17</v>
      </c>
      <c r="C280" s="41" t="s">
        <v>54</v>
      </c>
      <c r="D280" s="10"/>
      <c r="E280" s="10">
        <f>F280-G280</f>
        <v>4310</v>
      </c>
      <c r="F280" s="10">
        <v>23300</v>
      </c>
      <c r="G280" s="10">
        <v>18990</v>
      </c>
      <c r="H280" s="19"/>
    </row>
    <row r="281" spans="1:8" s="3" customFormat="1" ht="51" x14ac:dyDescent="0.2">
      <c r="A281" s="11" t="s">
        <v>23</v>
      </c>
      <c r="B281" s="9" t="s">
        <v>17</v>
      </c>
      <c r="C281" s="41" t="s">
        <v>522</v>
      </c>
      <c r="D281" s="10"/>
      <c r="E281" s="10">
        <f>F281-G281</f>
        <v>4310</v>
      </c>
      <c r="F281" s="10">
        <f>23300+600</f>
        <v>23900</v>
      </c>
      <c r="G281" s="10">
        <f>18990+600</f>
        <v>19590</v>
      </c>
      <c r="H281" s="8">
        <v>3123</v>
      </c>
    </row>
    <row r="282" spans="1:8" s="32" customFormat="1" ht="25.5" x14ac:dyDescent="0.2">
      <c r="A282" s="11" t="s">
        <v>23</v>
      </c>
      <c r="B282" s="9" t="s">
        <v>17</v>
      </c>
      <c r="C282" s="36" t="s">
        <v>205</v>
      </c>
      <c r="D282" s="8">
        <v>600</v>
      </c>
      <c r="E282" s="10">
        <v>6500</v>
      </c>
      <c r="F282" s="10"/>
      <c r="G282" s="10"/>
      <c r="H282" s="8"/>
    </row>
    <row r="283" spans="1:8" s="32" customFormat="1" ht="38.25" x14ac:dyDescent="0.2">
      <c r="A283" s="11" t="s">
        <v>23</v>
      </c>
      <c r="B283" s="9" t="s">
        <v>17</v>
      </c>
      <c r="C283" s="41" t="s">
        <v>658</v>
      </c>
      <c r="D283" s="8"/>
      <c r="E283" s="10"/>
      <c r="F283" s="10"/>
      <c r="G283" s="10"/>
      <c r="H283" s="19"/>
    </row>
    <row r="284" spans="1:8" s="32" customFormat="1" x14ac:dyDescent="0.2">
      <c r="A284" s="29" t="s">
        <v>23</v>
      </c>
      <c r="B284" s="30" t="s">
        <v>124</v>
      </c>
      <c r="C284" s="42" t="s">
        <v>193</v>
      </c>
      <c r="D284" s="31">
        <v>600</v>
      </c>
      <c r="E284" s="34">
        <f>F284-G284</f>
        <v>4000</v>
      </c>
      <c r="F284" s="34">
        <v>29200</v>
      </c>
      <c r="G284" s="34">
        <v>25200</v>
      </c>
      <c r="H284" s="31"/>
    </row>
    <row r="285" spans="1:8" s="32" customFormat="1" x14ac:dyDescent="0.2">
      <c r="A285" s="11" t="s">
        <v>23</v>
      </c>
      <c r="B285" s="9" t="s">
        <v>199</v>
      </c>
      <c r="C285" s="41" t="s">
        <v>200</v>
      </c>
      <c r="D285" s="8">
        <v>600</v>
      </c>
      <c r="E285" s="10">
        <v>3750</v>
      </c>
      <c r="F285" s="10">
        <v>26700</v>
      </c>
      <c r="G285" s="10">
        <f>F285-E285</f>
        <v>22950</v>
      </c>
      <c r="H285" s="19"/>
    </row>
    <row r="286" spans="1:8" s="32" customFormat="1" ht="38.25" x14ac:dyDescent="0.2">
      <c r="A286" s="11" t="s">
        <v>23</v>
      </c>
      <c r="B286" s="9" t="s">
        <v>130</v>
      </c>
      <c r="C286" s="41" t="s">
        <v>257</v>
      </c>
      <c r="D286" s="8"/>
      <c r="E286" s="10"/>
      <c r="F286" s="10"/>
      <c r="G286" s="10"/>
      <c r="H286" s="19"/>
    </row>
    <row r="287" spans="1:8" s="32" customFormat="1" x14ac:dyDescent="0.2">
      <c r="A287" s="11" t="s">
        <v>23</v>
      </c>
      <c r="B287" s="9" t="s">
        <v>117</v>
      </c>
      <c r="C287" s="41" t="s">
        <v>54</v>
      </c>
      <c r="D287" s="8"/>
      <c r="E287" s="10">
        <f>F287-G287</f>
        <v>4350</v>
      </c>
      <c r="F287" s="10">
        <v>35600</v>
      </c>
      <c r="G287" s="10">
        <v>31250</v>
      </c>
      <c r="H287" s="19"/>
    </row>
    <row r="288" spans="1:8" s="32" customFormat="1" ht="38.25" x14ac:dyDescent="0.2">
      <c r="A288" s="11" t="s">
        <v>23</v>
      </c>
      <c r="B288" s="9" t="s">
        <v>117</v>
      </c>
      <c r="C288" s="41" t="s">
        <v>660</v>
      </c>
      <c r="D288" s="8"/>
      <c r="E288" s="10"/>
      <c r="F288" s="10"/>
      <c r="G288" s="10"/>
      <c r="H288" s="19"/>
    </row>
    <row r="289" spans="1:8" s="32" customFormat="1" x14ac:dyDescent="0.2">
      <c r="A289" s="11" t="s">
        <v>23</v>
      </c>
      <c r="B289" s="9" t="s">
        <v>2</v>
      </c>
      <c r="C289" s="41" t="s">
        <v>54</v>
      </c>
      <c r="D289" s="8"/>
      <c r="E289" s="10">
        <f>F289-G289</f>
        <v>3500</v>
      </c>
      <c r="F289" s="8">
        <v>25990</v>
      </c>
      <c r="G289" s="10">
        <v>22490</v>
      </c>
      <c r="H289" s="19"/>
    </row>
    <row r="290" spans="1:8" s="32" customFormat="1" ht="25.5" x14ac:dyDescent="0.2">
      <c r="A290" s="11" t="s">
        <v>23</v>
      </c>
      <c r="B290" s="9" t="s">
        <v>2</v>
      </c>
      <c r="C290" s="36" t="s">
        <v>205</v>
      </c>
      <c r="D290" s="8">
        <v>700</v>
      </c>
      <c r="E290" s="10">
        <v>7000</v>
      </c>
      <c r="F290" s="8"/>
      <c r="G290" s="10"/>
      <c r="H290" s="8"/>
    </row>
    <row r="291" spans="1:8" s="32" customFormat="1" x14ac:dyDescent="0.2">
      <c r="A291" s="29" t="s">
        <v>23</v>
      </c>
      <c r="B291" s="30" t="s">
        <v>194</v>
      </c>
      <c r="C291" s="42" t="s">
        <v>193</v>
      </c>
      <c r="D291" s="31">
        <v>700</v>
      </c>
      <c r="E291" s="34">
        <f>F291-G291</f>
        <v>3710</v>
      </c>
      <c r="F291" s="31">
        <v>32100</v>
      </c>
      <c r="G291" s="34">
        <v>28390</v>
      </c>
      <c r="H291" s="33"/>
    </row>
    <row r="292" spans="1:8" s="32" customFormat="1" x14ac:dyDescent="0.2">
      <c r="A292" s="11" t="s">
        <v>23</v>
      </c>
      <c r="B292" s="9" t="s">
        <v>175</v>
      </c>
      <c r="C292" s="41" t="s">
        <v>54</v>
      </c>
      <c r="D292" s="8"/>
      <c r="E292" s="10">
        <f>F292-G292</f>
        <v>6650</v>
      </c>
      <c r="F292" s="8">
        <v>36550</v>
      </c>
      <c r="G292" s="10">
        <v>29900</v>
      </c>
      <c r="H292" s="19"/>
    </row>
    <row r="293" spans="1:8" s="32" customFormat="1" ht="25.5" x14ac:dyDescent="0.2">
      <c r="A293" s="11" t="s">
        <v>23</v>
      </c>
      <c r="B293" s="9" t="s">
        <v>175</v>
      </c>
      <c r="C293" s="36" t="s">
        <v>205</v>
      </c>
      <c r="D293" s="8">
        <v>700</v>
      </c>
      <c r="E293" s="10">
        <v>8000</v>
      </c>
      <c r="F293" s="8"/>
      <c r="G293" s="10"/>
      <c r="H293" s="8"/>
    </row>
    <row r="294" spans="1:8" s="3" customFormat="1" ht="38.25" x14ac:dyDescent="0.2">
      <c r="A294" s="11" t="s">
        <v>23</v>
      </c>
      <c r="B294" s="9" t="s">
        <v>175</v>
      </c>
      <c r="C294" s="41" t="s">
        <v>593</v>
      </c>
      <c r="D294" s="10"/>
      <c r="E294" s="10"/>
      <c r="F294" s="8"/>
      <c r="G294" s="10"/>
      <c r="H294" s="19"/>
    </row>
    <row r="295" spans="1:8" s="3" customFormat="1" ht="38.25" x14ac:dyDescent="0.2">
      <c r="A295" s="11" t="s">
        <v>23</v>
      </c>
      <c r="B295" s="9" t="s">
        <v>334</v>
      </c>
      <c r="C295" s="41" t="s">
        <v>660</v>
      </c>
      <c r="D295" s="10"/>
      <c r="E295" s="10"/>
      <c r="F295" s="8"/>
      <c r="G295" s="10"/>
      <c r="H295" s="19"/>
    </row>
    <row r="296" spans="1:8" s="3" customFormat="1" ht="38.25" x14ac:dyDescent="0.2">
      <c r="A296" s="11" t="s">
        <v>23</v>
      </c>
      <c r="B296" s="9" t="s">
        <v>668</v>
      </c>
      <c r="C296" s="41" t="s">
        <v>669</v>
      </c>
      <c r="D296" s="10"/>
      <c r="E296" s="10"/>
      <c r="F296" s="8"/>
      <c r="G296" s="10"/>
      <c r="H296" s="19"/>
    </row>
    <row r="297" spans="1:8" s="3" customFormat="1" x14ac:dyDescent="0.2">
      <c r="A297" s="11" t="s">
        <v>23</v>
      </c>
      <c r="B297" s="9" t="s">
        <v>118</v>
      </c>
      <c r="C297" s="41" t="s">
        <v>54</v>
      </c>
      <c r="D297" s="8"/>
      <c r="E297" s="10">
        <f>F297-G297</f>
        <v>4360</v>
      </c>
      <c r="F297" s="8">
        <v>41150</v>
      </c>
      <c r="G297" s="10">
        <v>36790</v>
      </c>
      <c r="H297" s="19"/>
    </row>
    <row r="298" spans="1:8" s="3" customFormat="1" ht="38.25" x14ac:dyDescent="0.2">
      <c r="A298" s="11" t="s">
        <v>23</v>
      </c>
      <c r="B298" s="9" t="s">
        <v>594</v>
      </c>
      <c r="C298" s="41" t="s">
        <v>659</v>
      </c>
      <c r="D298" s="8"/>
      <c r="E298" s="10"/>
      <c r="F298" s="8"/>
      <c r="G298" s="10"/>
      <c r="H298" s="19"/>
    </row>
    <row r="299" spans="1:8" s="3" customFormat="1" x14ac:dyDescent="0.2">
      <c r="A299" s="11" t="s">
        <v>23</v>
      </c>
      <c r="B299" s="9" t="s">
        <v>101</v>
      </c>
      <c r="C299" s="41" t="s">
        <v>54</v>
      </c>
      <c r="D299" s="8"/>
      <c r="E299" s="10">
        <f>F299-G299</f>
        <v>4110</v>
      </c>
      <c r="F299" s="8">
        <v>30800</v>
      </c>
      <c r="G299" s="10">
        <v>26690</v>
      </c>
      <c r="H299" s="19"/>
    </row>
    <row r="300" spans="1:8" s="3" customFormat="1" ht="25.5" x14ac:dyDescent="0.2">
      <c r="A300" s="11" t="s">
        <v>23</v>
      </c>
      <c r="B300" s="9" t="s">
        <v>101</v>
      </c>
      <c r="C300" s="36" t="s">
        <v>205</v>
      </c>
      <c r="D300" s="8">
        <v>700</v>
      </c>
      <c r="E300" s="10">
        <v>7000</v>
      </c>
      <c r="F300" s="8"/>
      <c r="G300" s="10"/>
      <c r="H300" s="8"/>
    </row>
    <row r="301" spans="1:8" s="3" customFormat="1" ht="38.25" x14ac:dyDescent="0.2">
      <c r="A301" s="11" t="s">
        <v>23</v>
      </c>
      <c r="B301" s="9" t="s">
        <v>101</v>
      </c>
      <c r="C301" s="41" t="s">
        <v>660</v>
      </c>
      <c r="D301" s="8"/>
      <c r="E301" s="10"/>
      <c r="F301" s="8"/>
      <c r="G301" s="10"/>
      <c r="H301" s="19"/>
    </row>
    <row r="302" spans="1:8" s="3" customFormat="1" x14ac:dyDescent="0.2">
      <c r="A302" s="29" t="s">
        <v>23</v>
      </c>
      <c r="B302" s="30" t="s">
        <v>106</v>
      </c>
      <c r="C302" s="42" t="s">
        <v>193</v>
      </c>
      <c r="D302" s="31">
        <v>700</v>
      </c>
      <c r="E302" s="34">
        <v>3910</v>
      </c>
      <c r="F302" s="31">
        <v>34600</v>
      </c>
      <c r="G302" s="34">
        <f>F302-E302</f>
        <v>30690</v>
      </c>
      <c r="H302" s="33"/>
    </row>
    <row r="303" spans="1:8" s="3" customFormat="1" ht="38.25" x14ac:dyDescent="0.2">
      <c r="A303" s="11" t="s">
        <v>23</v>
      </c>
      <c r="B303" s="9" t="s">
        <v>667</v>
      </c>
      <c r="C303" s="41" t="s">
        <v>666</v>
      </c>
      <c r="D303" s="8"/>
      <c r="E303" s="10"/>
      <c r="F303" s="8"/>
      <c r="G303" s="10"/>
      <c r="H303" s="19"/>
    </row>
    <row r="304" spans="1:8" s="3" customFormat="1" x14ac:dyDescent="0.2">
      <c r="A304" s="11" t="s">
        <v>23</v>
      </c>
      <c r="B304" s="9" t="s">
        <v>121</v>
      </c>
      <c r="C304" s="41" t="s">
        <v>54</v>
      </c>
      <c r="D304" s="8"/>
      <c r="E304" s="10">
        <f>F304-G304</f>
        <v>4210</v>
      </c>
      <c r="F304" s="8">
        <v>40800</v>
      </c>
      <c r="G304" s="10">
        <v>36590</v>
      </c>
      <c r="H304" s="19"/>
    </row>
    <row r="305" spans="1:8" s="3" customFormat="1" ht="38.25" x14ac:dyDescent="0.2">
      <c r="A305" s="11" t="s">
        <v>23</v>
      </c>
      <c r="B305" s="9" t="s">
        <v>102</v>
      </c>
      <c r="C305" s="41" t="s">
        <v>661</v>
      </c>
      <c r="D305" s="8"/>
      <c r="E305" s="10"/>
      <c r="F305" s="8"/>
      <c r="G305" s="10"/>
      <c r="H305" s="19"/>
    </row>
    <row r="306" spans="1:8" s="3" customFormat="1" x14ac:dyDescent="0.2">
      <c r="A306" s="11" t="s">
        <v>23</v>
      </c>
      <c r="B306" s="9" t="s">
        <v>191</v>
      </c>
      <c r="C306" s="41" t="s">
        <v>54</v>
      </c>
      <c r="D306" s="8"/>
      <c r="E306" s="10">
        <f>F306-G306</f>
        <v>2759</v>
      </c>
      <c r="F306" s="8">
        <v>21249</v>
      </c>
      <c r="G306" s="10">
        <v>18490</v>
      </c>
      <c r="H306" s="8"/>
    </row>
    <row r="307" spans="1:8" s="3" customFormat="1" ht="25.5" x14ac:dyDescent="0.2">
      <c r="A307" s="11" t="s">
        <v>23</v>
      </c>
      <c r="B307" s="9" t="s">
        <v>191</v>
      </c>
      <c r="C307" s="36" t="s">
        <v>205</v>
      </c>
      <c r="D307" s="8">
        <v>600</v>
      </c>
      <c r="E307" s="10">
        <v>4500</v>
      </c>
      <c r="F307" s="8"/>
      <c r="G307" s="10"/>
      <c r="H307" s="8"/>
    </row>
    <row r="308" spans="1:8" s="3" customFormat="1" ht="38.25" x14ac:dyDescent="0.2">
      <c r="A308" s="11" t="s">
        <v>23</v>
      </c>
      <c r="B308" s="9" t="s">
        <v>191</v>
      </c>
      <c r="C308" s="41" t="s">
        <v>256</v>
      </c>
      <c r="D308" s="8"/>
      <c r="E308" s="10"/>
      <c r="F308" s="8"/>
      <c r="G308" s="10"/>
      <c r="H308" s="8"/>
    </row>
    <row r="309" spans="1:8" s="3" customFormat="1" x14ac:dyDescent="0.2">
      <c r="A309" s="29" t="s">
        <v>23</v>
      </c>
      <c r="B309" s="30" t="s">
        <v>72</v>
      </c>
      <c r="C309" s="42" t="s">
        <v>193</v>
      </c>
      <c r="D309" s="31">
        <v>600</v>
      </c>
      <c r="E309" s="34">
        <v>2828</v>
      </c>
      <c r="F309" s="31">
        <v>25008</v>
      </c>
      <c r="G309" s="34">
        <f>F309-E309</f>
        <v>22180</v>
      </c>
      <c r="H309" s="33"/>
    </row>
    <row r="310" spans="1:8" s="3" customFormat="1" x14ac:dyDescent="0.2">
      <c r="A310" s="11" t="s">
        <v>23</v>
      </c>
      <c r="B310" s="9" t="s">
        <v>190</v>
      </c>
      <c r="C310" s="41" t="s">
        <v>54</v>
      </c>
      <c r="D310" s="8"/>
      <c r="E310" s="10">
        <f>F310-G310</f>
        <v>2470</v>
      </c>
      <c r="F310" s="8">
        <v>15260</v>
      </c>
      <c r="G310" s="10">
        <v>12790</v>
      </c>
      <c r="H310" s="8"/>
    </row>
    <row r="311" spans="1:8" s="3" customFormat="1" ht="25.5" x14ac:dyDescent="0.2">
      <c r="A311" s="11" t="s">
        <v>23</v>
      </c>
      <c r="B311" s="9" t="s">
        <v>190</v>
      </c>
      <c r="C311" s="36" t="s">
        <v>205</v>
      </c>
      <c r="D311" s="8">
        <v>600</v>
      </c>
      <c r="E311" s="10">
        <v>4000</v>
      </c>
      <c r="F311" s="8"/>
      <c r="G311" s="10"/>
      <c r="H311" s="8"/>
    </row>
    <row r="312" spans="1:8" s="3" customFormat="1" ht="38.25" x14ac:dyDescent="0.2">
      <c r="A312" s="11" t="s">
        <v>23</v>
      </c>
      <c r="B312" s="9" t="s">
        <v>190</v>
      </c>
      <c r="C312" s="41" t="s">
        <v>721</v>
      </c>
      <c r="D312" s="8"/>
      <c r="E312" s="10"/>
      <c r="F312" s="8"/>
      <c r="G312" s="10"/>
      <c r="H312" s="8"/>
    </row>
    <row r="313" spans="1:8" s="3" customFormat="1" x14ac:dyDescent="0.2">
      <c r="A313" s="29" t="s">
        <v>23</v>
      </c>
      <c r="B313" s="30" t="s">
        <v>69</v>
      </c>
      <c r="C313" s="42" t="s">
        <v>193</v>
      </c>
      <c r="D313" s="31">
        <v>500</v>
      </c>
      <c r="E313" s="34">
        <v>2570</v>
      </c>
      <c r="F313" s="31">
        <v>25008</v>
      </c>
      <c r="G313" s="34">
        <f>F313-E313</f>
        <v>22438</v>
      </c>
      <c r="H313" s="33"/>
    </row>
    <row r="314" spans="1:8" s="3" customFormat="1" x14ac:dyDescent="0.2">
      <c r="A314" s="11" t="s">
        <v>23</v>
      </c>
      <c r="B314" s="9" t="s">
        <v>398</v>
      </c>
      <c r="C314" s="41" t="s">
        <v>54</v>
      </c>
      <c r="D314" s="8"/>
      <c r="E314" s="10">
        <f>F314-G314</f>
        <v>7902</v>
      </c>
      <c r="F314" s="8">
        <v>39508</v>
      </c>
      <c r="G314" s="10">
        <v>31606</v>
      </c>
      <c r="H314" s="8"/>
    </row>
    <row r="315" spans="1:8" s="3" customFormat="1" ht="51" x14ac:dyDescent="0.2">
      <c r="A315" s="11" t="s">
        <v>8</v>
      </c>
      <c r="B315" s="9" t="s">
        <v>314</v>
      </c>
      <c r="C315" s="41" t="s">
        <v>595</v>
      </c>
      <c r="D315" s="8"/>
      <c r="E315" s="10">
        <v>1500</v>
      </c>
      <c r="F315" s="10">
        <v>23119</v>
      </c>
      <c r="G315" s="10">
        <f>F315-E315</f>
        <v>21619</v>
      </c>
      <c r="H315" s="20">
        <v>3859</v>
      </c>
    </row>
    <row r="316" spans="1:8" s="3" customFormat="1" ht="51" x14ac:dyDescent="0.2">
      <c r="A316" s="11" t="s">
        <v>8</v>
      </c>
      <c r="B316" s="9" t="s">
        <v>336</v>
      </c>
      <c r="C316" s="41" t="s">
        <v>468</v>
      </c>
      <c r="D316" s="8"/>
      <c r="E316" s="10">
        <v>750</v>
      </c>
      <c r="F316" s="10">
        <f>22720+399</f>
        <v>23119</v>
      </c>
      <c r="G316" s="10">
        <f>F316-E316</f>
        <v>22369</v>
      </c>
      <c r="H316" s="10">
        <v>3858.6</v>
      </c>
    </row>
    <row r="317" spans="1:8" s="3" customFormat="1" ht="38.25" x14ac:dyDescent="0.2">
      <c r="A317" s="11" t="s">
        <v>8</v>
      </c>
      <c r="B317" s="9" t="s">
        <v>469</v>
      </c>
      <c r="C317" s="41" t="s">
        <v>523</v>
      </c>
      <c r="D317" s="8"/>
      <c r="E317" s="10"/>
      <c r="F317" s="10"/>
      <c r="G317" s="10"/>
      <c r="H317" s="10">
        <v>4476.46</v>
      </c>
    </row>
    <row r="318" spans="1:8" s="3" customFormat="1" ht="51" x14ac:dyDescent="0.2">
      <c r="A318" s="11" t="s">
        <v>8</v>
      </c>
      <c r="B318" s="9" t="s">
        <v>315</v>
      </c>
      <c r="C318" s="41" t="s">
        <v>615</v>
      </c>
      <c r="D318" s="8"/>
      <c r="E318" s="10">
        <v>2000</v>
      </c>
      <c r="F318" s="10">
        <f>25520+399</f>
        <v>25919</v>
      </c>
      <c r="G318" s="10">
        <v>23919</v>
      </c>
      <c r="H318" s="20">
        <v>4333</v>
      </c>
    </row>
    <row r="319" spans="1:8" s="3" customFormat="1" ht="38.25" x14ac:dyDescent="0.2">
      <c r="A319" s="11" t="s">
        <v>8</v>
      </c>
      <c r="B319" s="9" t="s">
        <v>316</v>
      </c>
      <c r="C319" s="41" t="s">
        <v>317</v>
      </c>
      <c r="D319" s="8"/>
      <c r="E319" s="10">
        <v>5500</v>
      </c>
      <c r="F319" s="10">
        <v>24590</v>
      </c>
      <c r="G319" s="10">
        <v>19090</v>
      </c>
      <c r="H319" s="20">
        <v>2822</v>
      </c>
    </row>
    <row r="320" spans="1:8" s="3" customFormat="1" ht="38.25" x14ac:dyDescent="0.2">
      <c r="A320" s="11" t="s">
        <v>8</v>
      </c>
      <c r="B320" s="9" t="s">
        <v>320</v>
      </c>
      <c r="C320" s="41" t="s">
        <v>261</v>
      </c>
      <c r="D320" s="8"/>
      <c r="E320" s="10">
        <v>4000</v>
      </c>
      <c r="F320" s="10">
        <v>27590</v>
      </c>
      <c r="G320" s="10">
        <v>23590</v>
      </c>
      <c r="H320" s="10">
        <v>4700</v>
      </c>
    </row>
    <row r="321" spans="1:8" s="3" customFormat="1" ht="38.25" x14ac:dyDescent="0.2">
      <c r="A321" s="11" t="s">
        <v>8</v>
      </c>
      <c r="B321" s="9" t="s">
        <v>320</v>
      </c>
      <c r="C321" s="41" t="s">
        <v>321</v>
      </c>
      <c r="D321" s="8"/>
      <c r="E321" s="10">
        <v>4000</v>
      </c>
      <c r="F321" s="10">
        <v>27590</v>
      </c>
      <c r="G321" s="10">
        <v>23590</v>
      </c>
      <c r="H321" s="20">
        <v>4700</v>
      </c>
    </row>
    <row r="322" spans="1:8" s="3" customFormat="1" ht="51" x14ac:dyDescent="0.2">
      <c r="A322" s="11" t="s">
        <v>8</v>
      </c>
      <c r="B322" s="9" t="s">
        <v>339</v>
      </c>
      <c r="C322" s="41" t="s">
        <v>262</v>
      </c>
      <c r="D322" s="8" t="s">
        <v>32</v>
      </c>
      <c r="E322" s="10">
        <v>4000</v>
      </c>
      <c r="F322" s="10">
        <v>34490</v>
      </c>
      <c r="G322" s="10">
        <v>30490</v>
      </c>
      <c r="H322" s="10">
        <v>5758</v>
      </c>
    </row>
    <row r="323" spans="1:8" s="3" customFormat="1" ht="38.25" x14ac:dyDescent="0.2">
      <c r="A323" s="11" t="s">
        <v>8</v>
      </c>
      <c r="B323" s="9" t="s">
        <v>318</v>
      </c>
      <c r="C323" s="41" t="s">
        <v>319</v>
      </c>
      <c r="D323" s="8"/>
      <c r="E323" s="10">
        <v>1000</v>
      </c>
      <c r="F323" s="10">
        <v>20690</v>
      </c>
      <c r="G323" s="10">
        <v>19690</v>
      </c>
      <c r="H323" s="20">
        <v>2620</v>
      </c>
    </row>
    <row r="324" spans="1:8" s="3" customFormat="1" ht="38.25" x14ac:dyDescent="0.2">
      <c r="A324" s="11" t="s">
        <v>8</v>
      </c>
      <c r="B324" s="9" t="s">
        <v>338</v>
      </c>
      <c r="C324" s="41" t="s">
        <v>167</v>
      </c>
      <c r="D324" s="8"/>
      <c r="E324" s="10">
        <v>700</v>
      </c>
      <c r="F324" s="10">
        <v>20690</v>
      </c>
      <c r="G324" s="10">
        <f>F324-E324</f>
        <v>19990</v>
      </c>
      <c r="H324" s="10">
        <v>2620</v>
      </c>
    </row>
    <row r="325" spans="1:8" s="3" customFormat="1" ht="38.25" x14ac:dyDescent="0.2">
      <c r="A325" s="11" t="s">
        <v>8</v>
      </c>
      <c r="B325" s="9" t="s">
        <v>340</v>
      </c>
      <c r="C325" s="41" t="s">
        <v>207</v>
      </c>
      <c r="D325" s="8" t="s">
        <v>32</v>
      </c>
      <c r="E325" s="10">
        <v>850</v>
      </c>
      <c r="F325" s="10">
        <v>27360</v>
      </c>
      <c r="G325" s="10">
        <f>F325-E325</f>
        <v>26510</v>
      </c>
      <c r="H325" s="10">
        <v>3410</v>
      </c>
    </row>
    <row r="326" spans="1:8" s="3" customFormat="1" ht="51" x14ac:dyDescent="0.2">
      <c r="A326" s="11" t="s">
        <v>8</v>
      </c>
      <c r="B326" s="9" t="s">
        <v>312</v>
      </c>
      <c r="C326" s="41" t="s">
        <v>313</v>
      </c>
      <c r="D326" s="8"/>
      <c r="E326" s="10">
        <v>1500</v>
      </c>
      <c r="F326" s="10">
        <f>16640+399+139</f>
        <v>17178</v>
      </c>
      <c r="G326" s="10">
        <f>F326-E326</f>
        <v>15678</v>
      </c>
      <c r="H326" s="20">
        <v>2674</v>
      </c>
    </row>
    <row r="327" spans="1:8" s="3" customFormat="1" ht="51" x14ac:dyDescent="0.2">
      <c r="A327" s="11" t="s">
        <v>8</v>
      </c>
      <c r="B327" s="9" t="s">
        <v>337</v>
      </c>
      <c r="C327" s="41" t="s">
        <v>395</v>
      </c>
      <c r="D327" s="8"/>
      <c r="E327" s="10">
        <v>1000</v>
      </c>
      <c r="F327" s="10">
        <v>17178</v>
      </c>
      <c r="G327" s="10">
        <f>F327-E327</f>
        <v>16178</v>
      </c>
      <c r="H327" s="10">
        <v>2674</v>
      </c>
    </row>
    <row r="328" spans="1:8" s="3" customFormat="1" ht="38.25" x14ac:dyDescent="0.2">
      <c r="A328" s="11" t="s">
        <v>34</v>
      </c>
      <c r="B328" s="9" t="s">
        <v>620</v>
      </c>
      <c r="C328" s="36" t="s">
        <v>635</v>
      </c>
      <c r="D328" s="8"/>
      <c r="E328" s="10">
        <f>F328-G328</f>
        <v>7000</v>
      </c>
      <c r="F328" s="10">
        <v>47900</v>
      </c>
      <c r="G328" s="10">
        <v>40900</v>
      </c>
      <c r="H328" s="10">
        <v>4977</v>
      </c>
    </row>
    <row r="329" spans="1:8" s="3" customFormat="1" ht="38.25" x14ac:dyDescent="0.2">
      <c r="A329" s="11" t="s">
        <v>34</v>
      </c>
      <c r="B329" s="9" t="s">
        <v>621</v>
      </c>
      <c r="C329" s="36" t="s">
        <v>636</v>
      </c>
      <c r="D329" s="8"/>
      <c r="E329" s="10">
        <f>F329-G329</f>
        <v>1598</v>
      </c>
      <c r="F329" s="10">
        <v>31952</v>
      </c>
      <c r="G329" s="10">
        <v>30354</v>
      </c>
      <c r="H329" s="10">
        <v>3457</v>
      </c>
    </row>
    <row r="330" spans="1:8" s="3" customFormat="1" ht="38.25" x14ac:dyDescent="0.2">
      <c r="A330" s="11" t="s">
        <v>34</v>
      </c>
      <c r="B330" s="9" t="s">
        <v>153</v>
      </c>
      <c r="C330" s="36" t="s">
        <v>622</v>
      </c>
      <c r="D330" s="8"/>
      <c r="E330" s="10">
        <f>F330-G330</f>
        <v>1500</v>
      </c>
      <c r="F330" s="10">
        <v>9990</v>
      </c>
      <c r="G330" s="10">
        <v>8490</v>
      </c>
      <c r="H330" s="10">
        <v>1011</v>
      </c>
    </row>
    <row r="331" spans="1:8" s="3" customFormat="1" x14ac:dyDescent="0.2">
      <c r="A331" s="11" t="s">
        <v>34</v>
      </c>
      <c r="B331" s="9" t="s">
        <v>153</v>
      </c>
      <c r="C331" s="41" t="s">
        <v>206</v>
      </c>
      <c r="D331" s="8"/>
      <c r="E331" s="10">
        <v>2500</v>
      </c>
      <c r="F331" s="10">
        <v>9990</v>
      </c>
      <c r="G331" s="10">
        <v>7490</v>
      </c>
      <c r="H331" s="10"/>
    </row>
    <row r="332" spans="1:8" s="3" customFormat="1" ht="38.25" x14ac:dyDescent="0.2">
      <c r="A332" s="11" t="s">
        <v>34</v>
      </c>
      <c r="B332" s="9" t="s">
        <v>122</v>
      </c>
      <c r="C332" s="36" t="s">
        <v>623</v>
      </c>
      <c r="D332" s="8"/>
      <c r="E332" s="10">
        <f>F332-G332</f>
        <v>3000</v>
      </c>
      <c r="F332" s="10">
        <v>12200</v>
      </c>
      <c r="G332" s="10">
        <v>9200</v>
      </c>
      <c r="H332" s="10">
        <v>1158</v>
      </c>
    </row>
    <row r="333" spans="1:8" s="3" customFormat="1" x14ac:dyDescent="0.2">
      <c r="A333" s="11" t="s">
        <v>34</v>
      </c>
      <c r="B333" s="9" t="s">
        <v>122</v>
      </c>
      <c r="C333" s="41" t="s">
        <v>206</v>
      </c>
      <c r="D333" s="8"/>
      <c r="E333" s="10">
        <v>3800</v>
      </c>
      <c r="F333" s="10">
        <v>12200</v>
      </c>
      <c r="G333" s="10">
        <v>8400</v>
      </c>
      <c r="H333" s="10"/>
    </row>
    <row r="334" spans="1:8" s="3" customFormat="1" ht="38.25" x14ac:dyDescent="0.2">
      <c r="A334" s="11" t="s">
        <v>34</v>
      </c>
      <c r="B334" s="9" t="s">
        <v>154</v>
      </c>
      <c r="C334" s="36" t="s">
        <v>624</v>
      </c>
      <c r="D334" s="8"/>
      <c r="E334" s="10">
        <f>F334-G334</f>
        <v>3000</v>
      </c>
      <c r="F334" s="10">
        <v>17300</v>
      </c>
      <c r="G334" s="10">
        <v>14300</v>
      </c>
      <c r="H334" s="10">
        <v>1734</v>
      </c>
    </row>
    <row r="335" spans="1:8" s="3" customFormat="1" x14ac:dyDescent="0.2">
      <c r="A335" s="11" t="s">
        <v>34</v>
      </c>
      <c r="B335" s="9" t="s">
        <v>154</v>
      </c>
      <c r="C335" s="41" t="s">
        <v>206</v>
      </c>
      <c r="D335" s="8"/>
      <c r="E335" s="10">
        <v>3800</v>
      </c>
      <c r="F335" s="10">
        <v>17300</v>
      </c>
      <c r="G335" s="10">
        <v>13500</v>
      </c>
      <c r="H335" s="10"/>
    </row>
    <row r="336" spans="1:8" s="3" customFormat="1" ht="38.25" x14ac:dyDescent="0.2">
      <c r="A336" s="11" t="s">
        <v>34</v>
      </c>
      <c r="B336" s="9" t="s">
        <v>632</v>
      </c>
      <c r="C336" s="36" t="s">
        <v>625</v>
      </c>
      <c r="D336" s="8"/>
      <c r="E336" s="10">
        <f>F336-G336</f>
        <v>2950</v>
      </c>
      <c r="F336" s="10">
        <v>18100</v>
      </c>
      <c r="G336" s="10">
        <v>15150</v>
      </c>
      <c r="H336" s="10">
        <v>1828</v>
      </c>
    </row>
    <row r="337" spans="1:8" s="3" customFormat="1" ht="38.25" x14ac:dyDescent="0.2">
      <c r="A337" s="11" t="s">
        <v>34</v>
      </c>
      <c r="B337" s="9" t="s">
        <v>140</v>
      </c>
      <c r="C337" s="36" t="s">
        <v>616</v>
      </c>
      <c r="D337" s="8"/>
      <c r="E337" s="10">
        <f>F337-G337</f>
        <v>2500</v>
      </c>
      <c r="F337" s="10">
        <v>17450</v>
      </c>
      <c r="G337" s="10">
        <v>14950</v>
      </c>
      <c r="H337" s="10">
        <v>1794</v>
      </c>
    </row>
    <row r="338" spans="1:8" s="3" customFormat="1" x14ac:dyDescent="0.2">
      <c r="A338" s="11" t="s">
        <v>34</v>
      </c>
      <c r="B338" s="9" t="s">
        <v>140</v>
      </c>
      <c r="C338" s="41" t="s">
        <v>206</v>
      </c>
      <c r="D338" s="8"/>
      <c r="E338" s="10">
        <v>5000</v>
      </c>
      <c r="F338" s="10">
        <v>17450</v>
      </c>
      <c r="G338" s="10">
        <v>12450</v>
      </c>
      <c r="H338" s="10"/>
    </row>
    <row r="339" spans="1:8" s="3" customFormat="1" ht="51" x14ac:dyDescent="0.2">
      <c r="A339" s="11" t="s">
        <v>34</v>
      </c>
      <c r="B339" s="9" t="s">
        <v>140</v>
      </c>
      <c r="C339" s="36" t="s">
        <v>470</v>
      </c>
      <c r="D339" s="8"/>
      <c r="E339" s="10"/>
      <c r="F339" s="10"/>
      <c r="G339" s="10"/>
      <c r="H339" s="10"/>
    </row>
    <row r="340" spans="1:8" s="3" customFormat="1" ht="38.25" x14ac:dyDescent="0.2">
      <c r="A340" s="11" t="s">
        <v>34</v>
      </c>
      <c r="B340" s="9" t="s">
        <v>158</v>
      </c>
      <c r="C340" s="36" t="s">
        <v>627</v>
      </c>
      <c r="D340" s="8"/>
      <c r="E340" s="10">
        <f>F340-G340</f>
        <v>2500</v>
      </c>
      <c r="F340" s="10">
        <v>18450</v>
      </c>
      <c r="G340" s="10">
        <v>15950</v>
      </c>
      <c r="H340" s="10">
        <v>1889</v>
      </c>
    </row>
    <row r="341" spans="1:8" s="3" customFormat="1" x14ac:dyDescent="0.2">
      <c r="A341" s="11" t="s">
        <v>34</v>
      </c>
      <c r="B341" s="9" t="s">
        <v>158</v>
      </c>
      <c r="C341" s="41" t="s">
        <v>206</v>
      </c>
      <c r="D341" s="8"/>
      <c r="E341" s="10">
        <v>5000</v>
      </c>
      <c r="F341" s="10">
        <v>18450</v>
      </c>
      <c r="G341" s="10">
        <v>13450</v>
      </c>
      <c r="H341" s="10"/>
    </row>
    <row r="342" spans="1:8" s="3" customFormat="1" ht="51" x14ac:dyDescent="0.2">
      <c r="A342" s="11" t="s">
        <v>34</v>
      </c>
      <c r="B342" s="9" t="s">
        <v>158</v>
      </c>
      <c r="C342" s="36" t="s">
        <v>471</v>
      </c>
      <c r="D342" s="8"/>
      <c r="E342" s="10"/>
      <c r="F342" s="10"/>
      <c r="G342" s="10"/>
      <c r="H342" s="10"/>
    </row>
    <row r="343" spans="1:8" s="3" customFormat="1" ht="38.25" x14ac:dyDescent="0.2">
      <c r="A343" s="11" t="s">
        <v>34</v>
      </c>
      <c r="B343" s="9" t="s">
        <v>247</v>
      </c>
      <c r="C343" s="36" t="s">
        <v>631</v>
      </c>
      <c r="D343" s="8"/>
      <c r="E343" s="10">
        <f>F343-G343</f>
        <v>7500</v>
      </c>
      <c r="F343" s="10">
        <v>25490</v>
      </c>
      <c r="G343" s="10">
        <v>17990</v>
      </c>
      <c r="H343" s="10">
        <v>2308</v>
      </c>
    </row>
    <row r="344" spans="1:8" s="3" customFormat="1" x14ac:dyDescent="0.2">
      <c r="A344" s="11" t="s">
        <v>34</v>
      </c>
      <c r="B344" s="9" t="s">
        <v>247</v>
      </c>
      <c r="C344" s="41" t="s">
        <v>206</v>
      </c>
      <c r="D344" s="8"/>
      <c r="E344" s="10">
        <v>10000</v>
      </c>
      <c r="F344" s="10">
        <v>25490</v>
      </c>
      <c r="G344" s="10">
        <v>15490</v>
      </c>
      <c r="H344" s="10"/>
    </row>
    <row r="345" spans="1:8" s="3" customFormat="1" ht="38.25" x14ac:dyDescent="0.2">
      <c r="A345" s="11" t="s">
        <v>34</v>
      </c>
      <c r="B345" s="9" t="s">
        <v>618</v>
      </c>
      <c r="C345" s="36" t="s">
        <v>629</v>
      </c>
      <c r="D345" s="8"/>
      <c r="E345" s="10">
        <v>2000</v>
      </c>
      <c r="F345" s="10">
        <v>33300</v>
      </c>
      <c r="G345" s="10">
        <v>29300</v>
      </c>
      <c r="H345" s="10">
        <v>3561</v>
      </c>
    </row>
    <row r="346" spans="1:8" s="3" customFormat="1" ht="38.25" x14ac:dyDescent="0.2">
      <c r="A346" s="11" t="s">
        <v>34</v>
      </c>
      <c r="B346" s="9" t="s">
        <v>246</v>
      </c>
      <c r="C346" s="36" t="s">
        <v>722</v>
      </c>
      <c r="D346" s="8"/>
      <c r="E346" s="10">
        <f>F346-G346</f>
        <v>1000</v>
      </c>
      <c r="F346" s="10">
        <v>23900</v>
      </c>
      <c r="G346" s="10">
        <v>22900</v>
      </c>
      <c r="H346" s="10">
        <v>2777</v>
      </c>
    </row>
    <row r="347" spans="1:8" s="3" customFormat="1" x14ac:dyDescent="0.2">
      <c r="A347" s="11" t="s">
        <v>34</v>
      </c>
      <c r="B347" s="9" t="s">
        <v>246</v>
      </c>
      <c r="C347" s="41" t="s">
        <v>206</v>
      </c>
      <c r="D347" s="8"/>
      <c r="E347" s="10">
        <v>4000</v>
      </c>
      <c r="F347" s="10">
        <v>23900</v>
      </c>
      <c r="G347" s="10">
        <v>19900</v>
      </c>
      <c r="H347" s="10"/>
    </row>
    <row r="348" spans="1:8" s="3" customFormat="1" ht="38.25" x14ac:dyDescent="0.2">
      <c r="A348" s="11" t="s">
        <v>34</v>
      </c>
      <c r="B348" s="9" t="s">
        <v>619</v>
      </c>
      <c r="C348" s="36" t="s">
        <v>630</v>
      </c>
      <c r="D348" s="8"/>
      <c r="E348" s="10">
        <v>1500</v>
      </c>
      <c r="F348" s="10">
        <v>29900</v>
      </c>
      <c r="G348" s="10">
        <v>26900</v>
      </c>
      <c r="H348" s="10">
        <v>3346</v>
      </c>
    </row>
    <row r="349" spans="1:8" s="3" customFormat="1" ht="38.25" x14ac:dyDescent="0.2">
      <c r="A349" s="11" t="s">
        <v>34</v>
      </c>
      <c r="B349" s="9" t="s">
        <v>155</v>
      </c>
      <c r="C349" s="36" t="s">
        <v>626</v>
      </c>
      <c r="D349" s="8"/>
      <c r="E349" s="10">
        <f>F349-G349</f>
        <v>2500</v>
      </c>
      <c r="F349" s="10">
        <v>15790</v>
      </c>
      <c r="G349" s="10">
        <v>13290</v>
      </c>
      <c r="H349" s="10">
        <v>1534</v>
      </c>
    </row>
    <row r="350" spans="1:8" s="3" customFormat="1" x14ac:dyDescent="0.2">
      <c r="A350" s="11" t="s">
        <v>34</v>
      </c>
      <c r="B350" s="9" t="s">
        <v>155</v>
      </c>
      <c r="C350" s="41" t="s">
        <v>206</v>
      </c>
      <c r="D350" s="8"/>
      <c r="E350" s="10">
        <v>2500</v>
      </c>
      <c r="F350" s="10">
        <v>15790</v>
      </c>
      <c r="G350" s="10">
        <v>13290</v>
      </c>
      <c r="H350" s="10"/>
    </row>
    <row r="351" spans="1:8" s="3" customFormat="1" ht="38.25" x14ac:dyDescent="0.2">
      <c r="A351" s="11" t="s">
        <v>34</v>
      </c>
      <c r="B351" s="9" t="s">
        <v>617</v>
      </c>
      <c r="C351" s="36" t="s">
        <v>628</v>
      </c>
      <c r="D351" s="8"/>
      <c r="E351" s="10">
        <f>F351-G351</f>
        <v>875</v>
      </c>
      <c r="F351" s="10">
        <v>17500</v>
      </c>
      <c r="G351" s="10">
        <v>16625</v>
      </c>
      <c r="H351" s="10">
        <v>1964</v>
      </c>
    </row>
    <row r="352" spans="1:8" s="3" customFormat="1" ht="38.25" x14ac:dyDescent="0.2">
      <c r="A352" s="11" t="s">
        <v>34</v>
      </c>
      <c r="B352" s="9" t="s">
        <v>192</v>
      </c>
      <c r="C352" s="36" t="s">
        <v>634</v>
      </c>
      <c r="D352" s="8"/>
      <c r="E352" s="10">
        <f>F352-G352</f>
        <v>6000</v>
      </c>
      <c r="F352" s="10">
        <v>31190</v>
      </c>
      <c r="G352" s="10">
        <v>25190</v>
      </c>
      <c r="H352" s="10">
        <v>3135</v>
      </c>
    </row>
    <row r="353" spans="1:8" s="3" customFormat="1" x14ac:dyDescent="0.2">
      <c r="A353" s="11" t="s">
        <v>34</v>
      </c>
      <c r="B353" s="9" t="s">
        <v>192</v>
      </c>
      <c r="C353" s="41" t="s">
        <v>206</v>
      </c>
      <c r="D353" s="8"/>
      <c r="E353" s="10">
        <v>10000</v>
      </c>
      <c r="F353" s="10">
        <v>31190</v>
      </c>
      <c r="G353" s="10">
        <v>21190</v>
      </c>
      <c r="H353" s="10"/>
    </row>
    <row r="354" spans="1:8" ht="38.25" x14ac:dyDescent="0.2">
      <c r="A354" s="11" t="s">
        <v>34</v>
      </c>
      <c r="B354" s="9" t="s">
        <v>144</v>
      </c>
      <c r="C354" s="36" t="s">
        <v>633</v>
      </c>
      <c r="D354" s="8"/>
      <c r="E354" s="10">
        <f>F354-G354</f>
        <v>3000</v>
      </c>
      <c r="F354" s="10">
        <v>22740</v>
      </c>
      <c r="G354" s="10">
        <v>19740</v>
      </c>
      <c r="H354" s="10">
        <v>2412</v>
      </c>
    </row>
    <row r="355" spans="1:8" x14ac:dyDescent="0.2">
      <c r="A355" s="11" t="s">
        <v>34</v>
      </c>
      <c r="B355" s="9" t="s">
        <v>144</v>
      </c>
      <c r="C355" s="41" t="s">
        <v>206</v>
      </c>
      <c r="D355" s="8"/>
      <c r="E355" s="10">
        <v>5000</v>
      </c>
      <c r="F355" s="10">
        <v>22740</v>
      </c>
      <c r="G355" s="10">
        <v>17740</v>
      </c>
      <c r="H355" s="10"/>
    </row>
    <row r="356" spans="1:8" x14ac:dyDescent="0.2">
      <c r="A356" s="11" t="s">
        <v>24</v>
      </c>
      <c r="B356" s="9" t="s">
        <v>637</v>
      </c>
      <c r="C356" s="41" t="s">
        <v>206</v>
      </c>
      <c r="D356" s="8"/>
      <c r="E356" s="10">
        <v>3600</v>
      </c>
      <c r="F356" s="10"/>
      <c r="G356" s="10"/>
      <c r="H356" s="10"/>
    </row>
    <row r="357" spans="1:8" x14ac:dyDescent="0.2">
      <c r="A357" s="11" t="s">
        <v>24</v>
      </c>
      <c r="B357" s="9" t="s">
        <v>1</v>
      </c>
      <c r="C357" s="41" t="s">
        <v>206</v>
      </c>
      <c r="D357" s="8"/>
      <c r="E357" s="10">
        <v>3600</v>
      </c>
      <c r="F357" s="10"/>
      <c r="G357" s="10"/>
      <c r="H357" s="10"/>
    </row>
    <row r="358" spans="1:8" ht="38.25" x14ac:dyDescent="0.2">
      <c r="A358" s="11" t="s">
        <v>24</v>
      </c>
      <c r="B358" s="9" t="s">
        <v>1</v>
      </c>
      <c r="C358" s="41" t="s">
        <v>598</v>
      </c>
      <c r="D358" s="8"/>
      <c r="E358" s="10">
        <v>3000</v>
      </c>
      <c r="F358" s="10"/>
      <c r="G358" s="10"/>
      <c r="H358" s="10"/>
    </row>
    <row r="359" spans="1:8" ht="38.25" x14ac:dyDescent="0.2">
      <c r="A359" s="11" t="s">
        <v>24</v>
      </c>
      <c r="B359" s="9" t="s">
        <v>1</v>
      </c>
      <c r="C359" s="41" t="s">
        <v>472</v>
      </c>
      <c r="D359" s="8"/>
      <c r="E359" s="10"/>
      <c r="F359" s="10"/>
      <c r="G359" s="10"/>
      <c r="H359" s="20"/>
    </row>
    <row r="360" spans="1:8" x14ac:dyDescent="0.2">
      <c r="A360" s="11" t="s">
        <v>24</v>
      </c>
      <c r="B360" s="9" t="s">
        <v>723</v>
      </c>
      <c r="C360" s="36" t="s">
        <v>525</v>
      </c>
      <c r="D360" s="8">
        <v>2500</v>
      </c>
      <c r="E360" s="10"/>
      <c r="F360" s="10"/>
      <c r="G360" s="10"/>
      <c r="H360" s="10"/>
    </row>
    <row r="361" spans="1:8" ht="38.25" x14ac:dyDescent="0.2">
      <c r="A361" s="11" t="s">
        <v>24</v>
      </c>
      <c r="B361" s="9" t="s">
        <v>11</v>
      </c>
      <c r="C361" s="41" t="s">
        <v>670</v>
      </c>
      <c r="D361" s="8"/>
      <c r="E361" s="8"/>
      <c r="F361" s="8"/>
      <c r="G361" s="8"/>
      <c r="H361" s="19"/>
    </row>
    <row r="362" spans="1:8" ht="38.25" x14ac:dyDescent="0.2">
      <c r="A362" s="11" t="s">
        <v>24</v>
      </c>
      <c r="B362" s="9" t="s">
        <v>57</v>
      </c>
      <c r="C362" s="41" t="s">
        <v>671</v>
      </c>
      <c r="D362" s="8"/>
      <c r="E362" s="8"/>
      <c r="F362" s="8"/>
      <c r="G362" s="8"/>
      <c r="H362" s="19"/>
    </row>
    <row r="363" spans="1:8" ht="38.25" x14ac:dyDescent="0.2">
      <c r="A363" s="11" t="s">
        <v>24</v>
      </c>
      <c r="B363" s="9" t="s">
        <v>9</v>
      </c>
      <c r="C363" s="36" t="s">
        <v>600</v>
      </c>
      <c r="D363" s="8"/>
      <c r="E363" s="8"/>
      <c r="F363" s="8"/>
      <c r="G363" s="8"/>
      <c r="H363" s="19">
        <v>6057</v>
      </c>
    </row>
    <row r="364" spans="1:8" s="3" customFormat="1" x14ac:dyDescent="0.2">
      <c r="A364" s="11" t="s">
        <v>24</v>
      </c>
      <c r="B364" s="9" t="s">
        <v>9</v>
      </c>
      <c r="C364" s="41" t="s">
        <v>206</v>
      </c>
      <c r="D364" s="8"/>
      <c r="E364" s="10">
        <v>3600</v>
      </c>
      <c r="F364" s="10"/>
      <c r="G364" s="10"/>
      <c r="H364" s="8"/>
    </row>
    <row r="365" spans="1:8" s="3" customFormat="1" ht="38.25" x14ac:dyDescent="0.2">
      <c r="A365" s="11" t="s">
        <v>24</v>
      </c>
      <c r="B365" s="9" t="s">
        <v>9</v>
      </c>
      <c r="C365" s="41" t="s">
        <v>596</v>
      </c>
      <c r="D365" s="8"/>
      <c r="E365" s="10">
        <v>4500</v>
      </c>
      <c r="F365" s="10"/>
      <c r="G365" s="10"/>
      <c r="H365" s="8"/>
    </row>
    <row r="366" spans="1:8" s="3" customFormat="1" ht="38.25" x14ac:dyDescent="0.2">
      <c r="A366" s="11" t="s">
        <v>24</v>
      </c>
      <c r="B366" s="9" t="s">
        <v>9</v>
      </c>
      <c r="C366" s="41" t="s">
        <v>672</v>
      </c>
      <c r="D366" s="8"/>
      <c r="E366" s="10"/>
      <c r="F366" s="10"/>
      <c r="G366" s="10"/>
      <c r="H366" s="19"/>
    </row>
    <row r="367" spans="1:8" s="3" customFormat="1" x14ac:dyDescent="0.2">
      <c r="A367" s="11" t="s">
        <v>24</v>
      </c>
      <c r="B367" s="9" t="s">
        <v>524</v>
      </c>
      <c r="C367" s="36" t="s">
        <v>525</v>
      </c>
      <c r="D367" s="8">
        <v>3000</v>
      </c>
      <c r="E367" s="10"/>
      <c r="F367" s="10"/>
      <c r="G367" s="10"/>
      <c r="H367" s="8"/>
    </row>
    <row r="368" spans="1:8" s="3" customFormat="1" ht="38.25" x14ac:dyDescent="0.2">
      <c r="A368" s="11" t="s">
        <v>24</v>
      </c>
      <c r="B368" s="9" t="s">
        <v>83</v>
      </c>
      <c r="C368" s="36" t="s">
        <v>263</v>
      </c>
      <c r="D368" s="8"/>
      <c r="E368" s="10"/>
      <c r="F368" s="10"/>
      <c r="G368" s="10"/>
      <c r="H368" s="19">
        <v>6353</v>
      </c>
    </row>
    <row r="369" spans="1:8" s="3" customFormat="1" x14ac:dyDescent="0.2">
      <c r="A369" s="11" t="s">
        <v>24</v>
      </c>
      <c r="B369" s="9" t="s">
        <v>83</v>
      </c>
      <c r="C369" s="41" t="s">
        <v>206</v>
      </c>
      <c r="D369" s="8"/>
      <c r="E369" s="10">
        <v>3600</v>
      </c>
      <c r="F369" s="10"/>
      <c r="G369" s="10"/>
      <c r="H369" s="8"/>
    </row>
    <row r="370" spans="1:8" s="3" customFormat="1" ht="38.25" x14ac:dyDescent="0.2">
      <c r="A370" s="11" t="s">
        <v>24</v>
      </c>
      <c r="B370" s="9" t="s">
        <v>83</v>
      </c>
      <c r="C370" s="41" t="s">
        <v>597</v>
      </c>
      <c r="D370" s="8"/>
      <c r="E370" s="10">
        <v>5000</v>
      </c>
      <c r="F370" s="10"/>
      <c r="G370" s="10"/>
      <c r="H370" s="8"/>
    </row>
    <row r="371" spans="1:8" s="3" customFormat="1" ht="38.25" x14ac:dyDescent="0.2">
      <c r="A371" s="11" t="s">
        <v>24</v>
      </c>
      <c r="B371" s="9" t="s">
        <v>83</v>
      </c>
      <c r="C371" s="41" t="s">
        <v>473</v>
      </c>
      <c r="D371" s="8"/>
      <c r="E371" s="10"/>
      <c r="F371" s="10"/>
      <c r="G371" s="10"/>
      <c r="H371" s="19"/>
    </row>
    <row r="372" spans="1:8" s="3" customFormat="1" x14ac:dyDescent="0.2">
      <c r="A372" s="11" t="s">
        <v>24</v>
      </c>
      <c r="B372" s="9" t="s">
        <v>601</v>
      </c>
      <c r="C372" s="36" t="s">
        <v>525</v>
      </c>
      <c r="D372" s="8">
        <v>4000</v>
      </c>
      <c r="E372" s="10"/>
      <c r="F372" s="10"/>
      <c r="G372" s="10"/>
      <c r="H372" s="8"/>
    </row>
    <row r="373" spans="1:8" s="3" customFormat="1" ht="38.25" x14ac:dyDescent="0.2">
      <c r="A373" s="11" t="s">
        <v>24</v>
      </c>
      <c r="B373" s="9" t="s">
        <v>177</v>
      </c>
      <c r="C373" s="41" t="s">
        <v>474</v>
      </c>
      <c r="D373" s="10"/>
      <c r="E373" s="10"/>
      <c r="F373" s="10"/>
      <c r="G373" s="10"/>
      <c r="H373" s="20"/>
    </row>
    <row r="374" spans="1:8" s="3" customFormat="1" x14ac:dyDescent="0.2">
      <c r="A374" s="11" t="s">
        <v>24</v>
      </c>
      <c r="B374" s="9" t="s">
        <v>15</v>
      </c>
      <c r="C374" s="41" t="s">
        <v>206</v>
      </c>
      <c r="D374" s="10"/>
      <c r="E374" s="10">
        <v>3600</v>
      </c>
      <c r="F374" s="10"/>
      <c r="G374" s="10"/>
      <c r="H374" s="10"/>
    </row>
    <row r="375" spans="1:8" s="3" customFormat="1" ht="38.25" x14ac:dyDescent="0.2">
      <c r="A375" s="11" t="s">
        <v>24</v>
      </c>
      <c r="B375" s="9" t="s">
        <v>15</v>
      </c>
      <c r="C375" s="41" t="s">
        <v>599</v>
      </c>
      <c r="D375" s="10"/>
      <c r="E375" s="10"/>
      <c r="F375" s="10"/>
      <c r="G375" s="10"/>
      <c r="H375" s="20"/>
    </row>
    <row r="376" spans="1:8" s="3" customFormat="1" x14ac:dyDescent="0.2">
      <c r="A376" s="11" t="s">
        <v>10</v>
      </c>
      <c r="B376" s="9" t="s">
        <v>157</v>
      </c>
      <c r="C376" s="41" t="s">
        <v>245</v>
      </c>
      <c r="D376" s="10"/>
      <c r="E376" s="10">
        <v>7000</v>
      </c>
      <c r="F376" s="10"/>
      <c r="G376" s="10"/>
      <c r="H376" s="10"/>
    </row>
    <row r="377" spans="1:8" s="3" customFormat="1" ht="38.25" x14ac:dyDescent="0.2">
      <c r="A377" s="11" t="s">
        <v>10</v>
      </c>
      <c r="B377" s="9" t="s">
        <v>13</v>
      </c>
      <c r="C377" s="41" t="s">
        <v>536</v>
      </c>
      <c r="D377" s="10"/>
      <c r="E377" s="10"/>
      <c r="F377" s="10"/>
      <c r="G377" s="10"/>
      <c r="H377" s="10"/>
    </row>
    <row r="378" spans="1:8" s="3" customFormat="1" ht="25.5" x14ac:dyDescent="0.2">
      <c r="A378" s="11" t="s">
        <v>10</v>
      </c>
      <c r="B378" s="9" t="s">
        <v>13</v>
      </c>
      <c r="C378" s="41" t="s">
        <v>528</v>
      </c>
      <c r="D378" s="10"/>
      <c r="E378" s="10"/>
      <c r="F378" s="10"/>
      <c r="G378" s="10"/>
      <c r="H378" s="20"/>
    </row>
    <row r="379" spans="1:8" s="3" customFormat="1" ht="38.25" x14ac:dyDescent="0.2">
      <c r="A379" s="11" t="s">
        <v>10</v>
      </c>
      <c r="B379" s="9" t="s">
        <v>13</v>
      </c>
      <c r="C379" s="41" t="s">
        <v>371</v>
      </c>
      <c r="D379" s="10"/>
      <c r="E379" s="10"/>
      <c r="F379" s="10"/>
      <c r="G379" s="10"/>
      <c r="H379" s="10"/>
    </row>
    <row r="380" spans="1:8" s="3" customFormat="1" ht="25.5" x14ac:dyDescent="0.2">
      <c r="A380" s="11" t="s">
        <v>10</v>
      </c>
      <c r="B380" s="9" t="s">
        <v>370</v>
      </c>
      <c r="C380" s="41" t="s">
        <v>530</v>
      </c>
      <c r="D380" s="10"/>
      <c r="E380" s="10"/>
      <c r="F380" s="10"/>
      <c r="G380" s="10"/>
      <c r="H380" s="10"/>
    </row>
    <row r="381" spans="1:8" s="3" customFormat="1" ht="38.25" x14ac:dyDescent="0.2">
      <c r="A381" s="11" t="s">
        <v>10</v>
      </c>
      <c r="B381" s="9" t="s">
        <v>370</v>
      </c>
      <c r="C381" s="41" t="s">
        <v>478</v>
      </c>
      <c r="D381" s="10"/>
      <c r="E381" s="10"/>
      <c r="F381" s="10"/>
      <c r="G381" s="10"/>
      <c r="H381" s="10"/>
    </row>
    <row r="382" spans="1:8" s="3" customFormat="1" ht="25.5" x14ac:dyDescent="0.2">
      <c r="A382" s="11" t="s">
        <v>10</v>
      </c>
      <c r="B382" s="9" t="s">
        <v>373</v>
      </c>
      <c r="C382" s="41" t="s">
        <v>529</v>
      </c>
      <c r="D382" s="10"/>
      <c r="E382" s="10"/>
      <c r="F382" s="10"/>
      <c r="G382" s="10"/>
      <c r="H382" s="20"/>
    </row>
    <row r="383" spans="1:8" s="3" customFormat="1" ht="38.25" x14ac:dyDescent="0.2">
      <c r="A383" s="11" t="s">
        <v>10</v>
      </c>
      <c r="B383" s="9" t="s">
        <v>373</v>
      </c>
      <c r="C383" s="41" t="s">
        <v>372</v>
      </c>
      <c r="D383" s="10"/>
      <c r="E383" s="10"/>
      <c r="F383" s="10"/>
      <c r="G383" s="10"/>
      <c r="H383" s="10"/>
    </row>
    <row r="384" spans="1:8" s="3" customFormat="1" x14ac:dyDescent="0.2">
      <c r="A384" s="11" t="s">
        <v>10</v>
      </c>
      <c r="B384" s="9" t="s">
        <v>248</v>
      </c>
      <c r="C384" s="41" t="s">
        <v>245</v>
      </c>
      <c r="D384" s="10"/>
      <c r="E384" s="10">
        <v>3000</v>
      </c>
      <c r="F384" s="10"/>
      <c r="G384" s="10"/>
      <c r="H384" s="10"/>
    </row>
    <row r="385" spans="1:8" s="3" customFormat="1" ht="38.25" x14ac:dyDescent="0.2">
      <c r="A385" s="11" t="s">
        <v>10</v>
      </c>
      <c r="B385" s="9" t="s">
        <v>368</v>
      </c>
      <c r="C385" s="36" t="s">
        <v>387</v>
      </c>
      <c r="D385" s="10"/>
      <c r="E385" s="10">
        <v>2000</v>
      </c>
      <c r="F385" s="10">
        <v>29700</v>
      </c>
      <c r="G385" s="10">
        <f>F385-E385</f>
        <v>27700</v>
      </c>
      <c r="H385" s="10">
        <v>3668</v>
      </c>
    </row>
    <row r="386" spans="1:8" s="3" customFormat="1" ht="38.25" x14ac:dyDescent="0.2">
      <c r="A386" s="11" t="s">
        <v>10</v>
      </c>
      <c r="B386" s="9" t="s">
        <v>368</v>
      </c>
      <c r="C386" s="41" t="s">
        <v>369</v>
      </c>
      <c r="D386" s="10"/>
      <c r="E386" s="10"/>
      <c r="F386" s="10"/>
      <c r="G386" s="10"/>
      <c r="H386" s="10"/>
    </row>
    <row r="387" spans="1:8" s="3" customFormat="1" ht="38.25" x14ac:dyDescent="0.2">
      <c r="A387" s="11" t="s">
        <v>10</v>
      </c>
      <c r="B387" s="9" t="s">
        <v>367</v>
      </c>
      <c r="C387" s="36" t="s">
        <v>726</v>
      </c>
      <c r="D387" s="10"/>
      <c r="E387" s="10">
        <v>3113</v>
      </c>
      <c r="F387" s="10">
        <v>27100</v>
      </c>
      <c r="G387" s="10">
        <f>F387-E387</f>
        <v>23987</v>
      </c>
      <c r="H387" s="20">
        <v>3742</v>
      </c>
    </row>
    <row r="388" spans="1:8" s="3" customFormat="1" ht="38.25" x14ac:dyDescent="0.2">
      <c r="A388" s="11" t="s">
        <v>10</v>
      </c>
      <c r="B388" s="9" t="s">
        <v>367</v>
      </c>
      <c r="C388" s="41" t="s">
        <v>366</v>
      </c>
      <c r="D388" s="10"/>
      <c r="E388" s="10"/>
      <c r="F388" s="10"/>
      <c r="G388" s="10"/>
      <c r="H388" s="10"/>
    </row>
    <row r="389" spans="1:8" s="3" customFormat="1" ht="38.25" x14ac:dyDescent="0.2">
      <c r="A389" s="11" t="s">
        <v>10</v>
      </c>
      <c r="B389" s="9" t="s">
        <v>385</v>
      </c>
      <c r="C389" s="36" t="s">
        <v>386</v>
      </c>
      <c r="D389" s="10"/>
      <c r="E389" s="10">
        <v>2000</v>
      </c>
      <c r="F389" s="10">
        <v>24900</v>
      </c>
      <c r="G389" s="10">
        <f>F389-E389</f>
        <v>22900</v>
      </c>
      <c r="H389" s="10">
        <v>3039</v>
      </c>
    </row>
    <row r="390" spans="1:8" s="3" customFormat="1" ht="38.25" x14ac:dyDescent="0.2">
      <c r="A390" s="11" t="s">
        <v>10</v>
      </c>
      <c r="B390" s="9" t="s">
        <v>385</v>
      </c>
      <c r="C390" s="41" t="s">
        <v>535</v>
      </c>
      <c r="D390" s="10"/>
      <c r="E390" s="10"/>
      <c r="F390" s="10"/>
      <c r="G390" s="10"/>
      <c r="H390" s="10"/>
    </row>
    <row r="391" spans="1:8" s="3" customFormat="1" x14ac:dyDescent="0.2">
      <c r="A391" s="11" t="s">
        <v>10</v>
      </c>
      <c r="B391" s="9" t="s">
        <v>156</v>
      </c>
      <c r="C391" s="41" t="s">
        <v>245</v>
      </c>
      <c r="D391" s="10"/>
      <c r="E391" s="10">
        <v>10000</v>
      </c>
      <c r="F391" s="8"/>
      <c r="G391" s="8"/>
      <c r="H391" s="8"/>
    </row>
    <row r="392" spans="1:8" s="3" customFormat="1" ht="38.25" x14ac:dyDescent="0.2">
      <c r="A392" s="11" t="s">
        <v>10</v>
      </c>
      <c r="B392" s="9" t="s">
        <v>388</v>
      </c>
      <c r="C392" s="41" t="s">
        <v>602</v>
      </c>
      <c r="D392" s="8"/>
      <c r="E392" s="10"/>
      <c r="F392" s="10"/>
      <c r="G392" s="10"/>
      <c r="H392" s="8"/>
    </row>
    <row r="393" spans="1:8" s="3" customFormat="1" ht="25.5" x14ac:dyDescent="0.2">
      <c r="A393" s="11" t="s">
        <v>10</v>
      </c>
      <c r="B393" s="9" t="s">
        <v>388</v>
      </c>
      <c r="C393" s="41" t="s">
        <v>475</v>
      </c>
      <c r="D393" s="8"/>
      <c r="E393" s="10"/>
      <c r="F393" s="8"/>
      <c r="G393" s="10"/>
      <c r="H393" s="8"/>
    </row>
    <row r="394" spans="1:8" s="3" customFormat="1" ht="38.25" x14ac:dyDescent="0.2">
      <c r="A394" s="11" t="s">
        <v>10</v>
      </c>
      <c r="B394" s="9" t="s">
        <v>388</v>
      </c>
      <c r="C394" s="41" t="s">
        <v>526</v>
      </c>
      <c r="D394" s="8"/>
      <c r="E394" s="10"/>
      <c r="F394" s="10"/>
      <c r="G394" s="10"/>
      <c r="H394" s="8"/>
    </row>
    <row r="395" spans="1:8" s="3" customFormat="1" ht="25.5" x14ac:dyDescent="0.2">
      <c r="A395" s="11" t="s">
        <v>10</v>
      </c>
      <c r="B395" s="9" t="s">
        <v>389</v>
      </c>
      <c r="C395" s="41" t="s">
        <v>531</v>
      </c>
      <c r="D395" s="8"/>
      <c r="E395" s="10"/>
      <c r="F395" s="8"/>
      <c r="G395" s="10"/>
      <c r="H395" s="8"/>
    </row>
    <row r="396" spans="1:8" s="3" customFormat="1" ht="25.5" x14ac:dyDescent="0.2">
      <c r="A396" s="11" t="s">
        <v>10</v>
      </c>
      <c r="B396" s="9" t="s">
        <v>378</v>
      </c>
      <c r="C396" s="41" t="s">
        <v>534</v>
      </c>
      <c r="D396" s="8"/>
      <c r="E396" s="10"/>
      <c r="F396" s="10"/>
      <c r="G396" s="10"/>
      <c r="H396" s="8"/>
    </row>
    <row r="397" spans="1:8" s="3" customFormat="1" ht="38.25" x14ac:dyDescent="0.2">
      <c r="A397" s="11" t="s">
        <v>10</v>
      </c>
      <c r="B397" s="9" t="s">
        <v>378</v>
      </c>
      <c r="C397" s="41" t="s">
        <v>379</v>
      </c>
      <c r="D397" s="8"/>
      <c r="E397" s="10"/>
      <c r="F397" s="8"/>
      <c r="G397" s="10"/>
      <c r="H397" s="8"/>
    </row>
    <row r="398" spans="1:8" s="3" customFormat="1" ht="25.5" x14ac:dyDescent="0.2">
      <c r="A398" s="11" t="s">
        <v>10</v>
      </c>
      <c r="B398" s="9" t="s">
        <v>376</v>
      </c>
      <c r="C398" s="41" t="s">
        <v>533</v>
      </c>
      <c r="D398" s="8"/>
      <c r="E398" s="10"/>
      <c r="F398" s="10"/>
      <c r="G398" s="10"/>
      <c r="H398" s="8"/>
    </row>
    <row r="399" spans="1:8" s="3" customFormat="1" ht="38.25" x14ac:dyDescent="0.2">
      <c r="A399" s="11" t="s">
        <v>10</v>
      </c>
      <c r="B399" s="9" t="s">
        <v>376</v>
      </c>
      <c r="C399" s="41" t="s">
        <v>377</v>
      </c>
      <c r="D399" s="8"/>
      <c r="E399" s="10"/>
      <c r="F399" s="10"/>
      <c r="G399" s="10"/>
      <c r="H399" s="8"/>
    </row>
    <row r="400" spans="1:8" s="3" customFormat="1" ht="25.5" x14ac:dyDescent="0.2">
      <c r="A400" s="11" t="s">
        <v>10</v>
      </c>
      <c r="B400" s="9" t="s">
        <v>374</v>
      </c>
      <c r="C400" s="41" t="s">
        <v>532</v>
      </c>
      <c r="D400" s="8"/>
      <c r="E400" s="8"/>
      <c r="F400" s="8"/>
      <c r="G400" s="8"/>
      <c r="H400" s="8"/>
    </row>
    <row r="401" spans="1:8" s="3" customFormat="1" ht="38.25" x14ac:dyDescent="0.2">
      <c r="A401" s="11" t="s">
        <v>10</v>
      </c>
      <c r="B401" s="9" t="s">
        <v>374</v>
      </c>
      <c r="C401" s="41" t="s">
        <v>375</v>
      </c>
      <c r="D401" s="8"/>
      <c r="E401" s="8"/>
      <c r="F401" s="8"/>
      <c r="G401" s="8"/>
      <c r="H401" s="8"/>
    </row>
    <row r="402" spans="1:8" s="3" customFormat="1" x14ac:dyDescent="0.2">
      <c r="A402" s="11" t="s">
        <v>10</v>
      </c>
      <c r="B402" s="9" t="s">
        <v>141</v>
      </c>
      <c r="C402" s="41" t="s">
        <v>245</v>
      </c>
      <c r="D402" s="8"/>
      <c r="E402" s="8">
        <v>4000</v>
      </c>
      <c r="F402" s="8"/>
      <c r="G402" s="8"/>
      <c r="H402" s="8"/>
    </row>
    <row r="403" spans="1:8" s="3" customFormat="1" ht="38.25" x14ac:dyDescent="0.2">
      <c r="A403" s="11" t="s">
        <v>10</v>
      </c>
      <c r="B403" s="9" t="s">
        <v>141</v>
      </c>
      <c r="C403" s="41" t="s">
        <v>725</v>
      </c>
      <c r="D403" s="8"/>
      <c r="E403" s="8"/>
      <c r="F403" s="8"/>
      <c r="G403" s="8"/>
      <c r="H403" s="8"/>
    </row>
    <row r="404" spans="1:8" s="3" customFormat="1" ht="38.25" x14ac:dyDescent="0.2">
      <c r="A404" s="11" t="s">
        <v>10</v>
      </c>
      <c r="B404" s="9" t="s">
        <v>141</v>
      </c>
      <c r="C404" s="41" t="s">
        <v>724</v>
      </c>
      <c r="D404" s="8"/>
      <c r="E404" s="8"/>
      <c r="F404" s="8"/>
      <c r="G404" s="8"/>
      <c r="H404" s="8"/>
    </row>
    <row r="405" spans="1:8" s="3" customFormat="1" ht="38.25" x14ac:dyDescent="0.2">
      <c r="A405" s="11" t="s">
        <v>10</v>
      </c>
      <c r="B405" s="9" t="s">
        <v>141</v>
      </c>
      <c r="C405" s="41" t="s">
        <v>527</v>
      </c>
      <c r="D405" s="8"/>
      <c r="E405" s="8"/>
      <c r="F405" s="8"/>
      <c r="G405" s="8"/>
      <c r="H405" s="8"/>
    </row>
    <row r="406" spans="1:8" s="3" customFormat="1" ht="38.25" x14ac:dyDescent="0.2">
      <c r="A406" s="11" t="s">
        <v>10</v>
      </c>
      <c r="B406" s="9" t="s">
        <v>383</v>
      </c>
      <c r="C406" s="36" t="s">
        <v>673</v>
      </c>
      <c r="D406" s="8"/>
      <c r="E406" s="8">
        <f>F406-G406</f>
        <v>3000</v>
      </c>
      <c r="F406" s="8">
        <v>26200</v>
      </c>
      <c r="G406" s="8">
        <v>23200</v>
      </c>
      <c r="H406" s="8">
        <v>2991</v>
      </c>
    </row>
    <row r="407" spans="1:8" s="3" customFormat="1" ht="38.25" x14ac:dyDescent="0.2">
      <c r="A407" s="11" t="s">
        <v>10</v>
      </c>
      <c r="B407" s="9" t="s">
        <v>381</v>
      </c>
      <c r="C407" s="36" t="s">
        <v>382</v>
      </c>
      <c r="D407" s="8"/>
      <c r="E407" s="8">
        <f>F407-G407</f>
        <v>3000</v>
      </c>
      <c r="F407" s="8">
        <v>22100</v>
      </c>
      <c r="G407" s="8">
        <v>19100</v>
      </c>
      <c r="H407" s="8">
        <v>2497</v>
      </c>
    </row>
    <row r="408" spans="1:8" s="3" customFormat="1" ht="38.25" x14ac:dyDescent="0.2">
      <c r="A408" s="11" t="s">
        <v>10</v>
      </c>
      <c r="B408" s="9" t="s">
        <v>380</v>
      </c>
      <c r="C408" s="36" t="s">
        <v>727</v>
      </c>
      <c r="D408" s="8"/>
      <c r="E408" s="8">
        <v>2786</v>
      </c>
      <c r="F408" s="8">
        <v>19900</v>
      </c>
      <c r="G408" s="8">
        <f>F408-E408</f>
        <v>17114</v>
      </c>
      <c r="H408" s="8">
        <v>2648</v>
      </c>
    </row>
    <row r="409" spans="1:8" s="3" customFormat="1" ht="38.25" x14ac:dyDescent="0.2">
      <c r="A409" s="11" t="s">
        <v>10</v>
      </c>
      <c r="B409" s="9" t="s">
        <v>380</v>
      </c>
      <c r="C409" s="41" t="s">
        <v>394</v>
      </c>
      <c r="D409" s="8"/>
      <c r="E409" s="8"/>
      <c r="F409" s="8"/>
      <c r="G409" s="8"/>
      <c r="H409" s="8"/>
    </row>
    <row r="410" spans="1:8" s="3" customFormat="1" ht="38.25" x14ac:dyDescent="0.2">
      <c r="A410" s="11" t="s">
        <v>10</v>
      </c>
      <c r="B410" s="9" t="s">
        <v>384</v>
      </c>
      <c r="C410" s="36" t="s">
        <v>728</v>
      </c>
      <c r="D410" s="8"/>
      <c r="E410" s="8">
        <f>F410-G410</f>
        <v>3000</v>
      </c>
      <c r="F410" s="8">
        <v>34400</v>
      </c>
      <c r="G410" s="8">
        <v>31400</v>
      </c>
      <c r="H410" s="8">
        <v>3972</v>
      </c>
    </row>
    <row r="411" spans="1:8" s="3" customFormat="1" ht="38.25" x14ac:dyDescent="0.2">
      <c r="A411" s="11" t="s">
        <v>10</v>
      </c>
      <c r="B411" s="9" t="s">
        <v>392</v>
      </c>
      <c r="C411" s="36" t="s">
        <v>393</v>
      </c>
      <c r="D411" s="8"/>
      <c r="E411" s="8"/>
      <c r="F411" s="8"/>
      <c r="G411" s="8"/>
      <c r="H411" s="19">
        <v>5252</v>
      </c>
    </row>
    <row r="412" spans="1:8" s="3" customFormat="1" ht="38.25" x14ac:dyDescent="0.2">
      <c r="A412" s="11" t="s">
        <v>10</v>
      </c>
      <c r="B412" s="9" t="s">
        <v>391</v>
      </c>
      <c r="C412" s="36" t="s">
        <v>477</v>
      </c>
      <c r="D412" s="8"/>
      <c r="E412" s="8"/>
      <c r="F412" s="8"/>
      <c r="G412" s="8"/>
      <c r="H412" s="19">
        <v>5185.53</v>
      </c>
    </row>
    <row r="413" spans="1:8" s="3" customFormat="1" ht="38.25" x14ac:dyDescent="0.2">
      <c r="A413" s="11" t="s">
        <v>10</v>
      </c>
      <c r="B413" s="9" t="s">
        <v>390</v>
      </c>
      <c r="C413" s="36" t="s">
        <v>476</v>
      </c>
      <c r="D413" s="10"/>
      <c r="E413" s="10"/>
      <c r="F413" s="8"/>
      <c r="G413" s="10"/>
      <c r="H413" s="20">
        <v>4547</v>
      </c>
    </row>
    <row r="414" spans="1:8" s="3" customFormat="1" ht="38.25" x14ac:dyDescent="0.2">
      <c r="A414" s="11" t="s">
        <v>10</v>
      </c>
      <c r="B414" s="9" t="s">
        <v>639</v>
      </c>
      <c r="C414" s="36" t="s">
        <v>732</v>
      </c>
      <c r="D414" s="10"/>
      <c r="E414" s="10"/>
      <c r="F414" s="8"/>
      <c r="G414" s="10"/>
      <c r="H414" s="10">
        <v>5711</v>
      </c>
    </row>
    <row r="415" spans="1:8" s="3" customFormat="1" ht="38.25" x14ac:dyDescent="0.2">
      <c r="A415" s="11" t="s">
        <v>10</v>
      </c>
      <c r="B415" s="9" t="s">
        <v>638</v>
      </c>
      <c r="C415" s="36" t="s">
        <v>731</v>
      </c>
      <c r="D415" s="10"/>
      <c r="E415" s="10"/>
      <c r="F415" s="8"/>
      <c r="G415" s="10"/>
      <c r="H415" s="10">
        <v>5536</v>
      </c>
    </row>
    <row r="416" spans="1:8" s="3" customFormat="1" ht="38.25" x14ac:dyDescent="0.2">
      <c r="A416" s="11" t="s">
        <v>10</v>
      </c>
      <c r="B416" s="9" t="s">
        <v>729</v>
      </c>
      <c r="C416" s="36" t="s">
        <v>730</v>
      </c>
      <c r="D416" s="10"/>
      <c r="E416" s="10"/>
      <c r="F416" s="8"/>
      <c r="G416" s="10"/>
      <c r="H416" s="10">
        <v>4930</v>
      </c>
    </row>
    <row r="417" spans="1:8" s="3" customFormat="1" ht="25.5" x14ac:dyDescent="0.2">
      <c r="A417" s="11" t="s">
        <v>25</v>
      </c>
      <c r="B417" s="21" t="s">
        <v>341</v>
      </c>
      <c r="C417" s="41" t="s">
        <v>541</v>
      </c>
      <c r="D417" s="10"/>
      <c r="E417" s="10"/>
      <c r="F417" s="8"/>
      <c r="G417" s="10"/>
      <c r="H417" s="10">
        <v>4466</v>
      </c>
    </row>
    <row r="418" spans="1:8" s="3" customFormat="1" ht="38.25" x14ac:dyDescent="0.2">
      <c r="A418" s="11" t="s">
        <v>25</v>
      </c>
      <c r="B418" s="9" t="s">
        <v>341</v>
      </c>
      <c r="C418" s="41" t="s">
        <v>277</v>
      </c>
      <c r="D418" s="10"/>
      <c r="E418" s="10"/>
      <c r="F418" s="8"/>
      <c r="G418" s="10"/>
      <c r="H418" s="10"/>
    </row>
    <row r="419" spans="1:8" s="3" customFormat="1" ht="38.25" x14ac:dyDescent="0.2">
      <c r="A419" s="11" t="s">
        <v>25</v>
      </c>
      <c r="B419" s="9" t="s">
        <v>136</v>
      </c>
      <c r="C419" s="41" t="s">
        <v>249</v>
      </c>
      <c r="D419" s="10" t="s">
        <v>32</v>
      </c>
      <c r="E419" s="10"/>
      <c r="F419" s="8"/>
      <c r="G419" s="10"/>
      <c r="H419" s="10">
        <v>4844</v>
      </c>
    </row>
    <row r="420" spans="1:8" s="3" customFormat="1" ht="38.25" x14ac:dyDescent="0.2">
      <c r="A420" s="11" t="s">
        <v>25</v>
      </c>
      <c r="B420" s="9" t="s">
        <v>352</v>
      </c>
      <c r="C420" s="41" t="s">
        <v>274</v>
      </c>
      <c r="D420" s="10"/>
      <c r="E420" s="10"/>
      <c r="F420" s="8"/>
      <c r="G420" s="10"/>
      <c r="H420" s="10"/>
    </row>
    <row r="421" spans="1:8" s="3" customFormat="1" ht="38.25" x14ac:dyDescent="0.2">
      <c r="A421" s="11" t="s">
        <v>25</v>
      </c>
      <c r="B421" s="9" t="s">
        <v>353</v>
      </c>
      <c r="C421" s="41" t="s">
        <v>276</v>
      </c>
      <c r="D421" s="10"/>
      <c r="E421" s="10"/>
      <c r="F421" s="8"/>
      <c r="G421" s="10"/>
      <c r="H421" s="10"/>
    </row>
    <row r="422" spans="1:8" s="3" customFormat="1" ht="25.5" x14ac:dyDescent="0.2">
      <c r="A422" s="11" t="s">
        <v>25</v>
      </c>
      <c r="B422" s="37" t="s">
        <v>330</v>
      </c>
      <c r="C422" s="41" t="s">
        <v>545</v>
      </c>
      <c r="D422" s="10"/>
      <c r="E422" s="10"/>
      <c r="F422" s="8"/>
      <c r="G422" s="10"/>
      <c r="H422" s="10">
        <v>4286</v>
      </c>
    </row>
    <row r="423" spans="1:8" s="3" customFormat="1" ht="25.5" x14ac:dyDescent="0.2">
      <c r="A423" s="11" t="s">
        <v>25</v>
      </c>
      <c r="B423" s="37" t="s">
        <v>543</v>
      </c>
      <c r="C423" s="41" t="s">
        <v>544</v>
      </c>
      <c r="D423" s="10"/>
      <c r="E423" s="10"/>
      <c r="F423" s="8"/>
      <c r="G423" s="10"/>
      <c r="H423" s="10">
        <v>4558</v>
      </c>
    </row>
    <row r="424" spans="1:8" s="3" customFormat="1" ht="38.25" x14ac:dyDescent="0.2">
      <c r="A424" s="11" t="s">
        <v>25</v>
      </c>
      <c r="B424" s="9" t="s">
        <v>97</v>
      </c>
      <c r="C424" s="41" t="s">
        <v>682</v>
      </c>
      <c r="D424" s="10" t="s">
        <v>32</v>
      </c>
      <c r="E424" s="10"/>
      <c r="F424" s="8"/>
      <c r="G424" s="10"/>
      <c r="H424" s="10">
        <v>4058</v>
      </c>
    </row>
    <row r="425" spans="1:8" s="3" customFormat="1" x14ac:dyDescent="0.2">
      <c r="A425" s="11" t="s">
        <v>25</v>
      </c>
      <c r="B425" s="36" t="s">
        <v>80</v>
      </c>
      <c r="C425" s="41" t="s">
        <v>51</v>
      </c>
      <c r="D425" s="10" t="s">
        <v>32</v>
      </c>
      <c r="E425" s="10">
        <f>F425-G425</f>
        <v>4060</v>
      </c>
      <c r="F425" s="8">
        <v>18550</v>
      </c>
      <c r="G425" s="10">
        <v>14490</v>
      </c>
      <c r="H425" s="20"/>
    </row>
    <row r="426" spans="1:8" s="3" customFormat="1" ht="25.5" x14ac:dyDescent="0.2">
      <c r="A426" s="11" t="s">
        <v>25</v>
      </c>
      <c r="B426" s="36" t="s">
        <v>345</v>
      </c>
      <c r="C426" s="41" t="s">
        <v>264</v>
      </c>
      <c r="D426" s="10"/>
      <c r="E426" s="10"/>
      <c r="F426" s="8"/>
      <c r="G426" s="10"/>
      <c r="H426" s="10">
        <v>5425.28</v>
      </c>
    </row>
    <row r="427" spans="1:8" s="3" customFormat="1" ht="38.25" x14ac:dyDescent="0.2">
      <c r="A427" s="11" t="s">
        <v>25</v>
      </c>
      <c r="B427" s="9" t="s">
        <v>41</v>
      </c>
      <c r="C427" s="41" t="s">
        <v>702</v>
      </c>
      <c r="D427" s="10" t="s">
        <v>32</v>
      </c>
      <c r="E427" s="10"/>
      <c r="F427" s="8"/>
      <c r="G427" s="10"/>
      <c r="H427" s="10">
        <v>6413</v>
      </c>
    </row>
    <row r="428" spans="1:8" s="3" customFormat="1" ht="25.5" x14ac:dyDescent="0.2">
      <c r="A428" s="11" t="s">
        <v>25</v>
      </c>
      <c r="B428" s="9" t="s">
        <v>603</v>
      </c>
      <c r="C428" s="41" t="s">
        <v>482</v>
      </c>
      <c r="D428" s="10"/>
      <c r="E428" s="10"/>
      <c r="F428" s="8"/>
      <c r="G428" s="10"/>
      <c r="H428" s="10"/>
    </row>
    <row r="429" spans="1:8" s="3" customFormat="1" ht="38.25" x14ac:dyDescent="0.2">
      <c r="A429" s="11" t="s">
        <v>25</v>
      </c>
      <c r="B429" s="9" t="s">
        <v>98</v>
      </c>
      <c r="C429" s="41" t="s">
        <v>683</v>
      </c>
      <c r="D429" s="10" t="s">
        <v>32</v>
      </c>
      <c r="E429" s="10"/>
      <c r="F429" s="8"/>
      <c r="G429" s="10"/>
      <c r="H429" s="10">
        <v>4285</v>
      </c>
    </row>
    <row r="430" spans="1:8" s="3" customFormat="1" ht="38.25" x14ac:dyDescent="0.2">
      <c r="A430" s="11" t="s">
        <v>25</v>
      </c>
      <c r="B430" s="9" t="s">
        <v>42</v>
      </c>
      <c r="C430" s="41" t="s">
        <v>734</v>
      </c>
      <c r="D430" s="10" t="s">
        <v>32</v>
      </c>
      <c r="E430" s="10"/>
      <c r="F430" s="8"/>
      <c r="G430" s="10"/>
      <c r="H430" s="10">
        <v>6661</v>
      </c>
    </row>
    <row r="431" spans="1:8" s="3" customFormat="1" ht="25.5" x14ac:dyDescent="0.2">
      <c r="A431" s="11" t="s">
        <v>25</v>
      </c>
      <c r="B431" s="9" t="s">
        <v>344</v>
      </c>
      <c r="C431" s="41" t="s">
        <v>698</v>
      </c>
      <c r="D431" s="10"/>
      <c r="E431" s="10"/>
      <c r="F431" s="8"/>
      <c r="G431" s="10"/>
      <c r="H431" s="10">
        <v>4830</v>
      </c>
    </row>
    <row r="432" spans="1:8" s="3" customFormat="1" ht="38.25" x14ac:dyDescent="0.2">
      <c r="A432" s="11" t="s">
        <v>25</v>
      </c>
      <c r="B432" s="9" t="s">
        <v>344</v>
      </c>
      <c r="C432" s="41" t="s">
        <v>280</v>
      </c>
      <c r="D432" s="10"/>
      <c r="E432" s="10"/>
      <c r="F432" s="8"/>
      <c r="G432" s="10"/>
      <c r="H432" s="10"/>
    </row>
    <row r="433" spans="1:8" s="3" customFormat="1" x14ac:dyDescent="0.2">
      <c r="A433" s="11" t="s">
        <v>25</v>
      </c>
      <c r="B433" s="9" t="s">
        <v>360</v>
      </c>
      <c r="C433" s="41" t="s">
        <v>206</v>
      </c>
      <c r="D433" s="10"/>
      <c r="E433" s="10">
        <v>1000</v>
      </c>
      <c r="F433" s="8"/>
      <c r="G433" s="10"/>
      <c r="H433" s="10"/>
    </row>
    <row r="434" spans="1:8" s="3" customFormat="1" x14ac:dyDescent="0.2">
      <c r="A434" s="11" t="s">
        <v>25</v>
      </c>
      <c r="B434" s="9" t="s">
        <v>358</v>
      </c>
      <c r="C434" s="41" t="s">
        <v>206</v>
      </c>
      <c r="D434" s="10"/>
      <c r="E434" s="10">
        <v>2500</v>
      </c>
      <c r="F434" s="8"/>
      <c r="G434" s="10"/>
      <c r="H434" s="10"/>
    </row>
    <row r="435" spans="1:8" s="3" customFormat="1" ht="25.5" x14ac:dyDescent="0.2">
      <c r="A435" s="11" t="s">
        <v>25</v>
      </c>
      <c r="B435" s="9" t="s">
        <v>162</v>
      </c>
      <c r="C435" s="41" t="s">
        <v>693</v>
      </c>
      <c r="D435" s="10"/>
      <c r="E435" s="10"/>
      <c r="F435" s="8"/>
      <c r="G435" s="10"/>
      <c r="H435" s="10">
        <v>5018</v>
      </c>
    </row>
    <row r="436" spans="1:8" s="3" customFormat="1" ht="38.25" x14ac:dyDescent="0.2">
      <c r="A436" s="11" t="s">
        <v>25</v>
      </c>
      <c r="B436" s="9" t="s">
        <v>162</v>
      </c>
      <c r="C436" s="41" t="s">
        <v>278</v>
      </c>
      <c r="D436" s="10"/>
      <c r="E436" s="10"/>
      <c r="F436" s="8"/>
      <c r="G436" s="10"/>
      <c r="H436" s="10"/>
    </row>
    <row r="437" spans="1:8" s="3" customFormat="1" x14ac:dyDescent="0.2">
      <c r="A437" s="11" t="s">
        <v>25</v>
      </c>
      <c r="B437" s="9" t="s">
        <v>182</v>
      </c>
      <c r="C437" s="41" t="s">
        <v>163</v>
      </c>
      <c r="D437" s="10">
        <v>2930</v>
      </c>
      <c r="E437" s="10"/>
      <c r="F437" s="8"/>
      <c r="G437" s="10"/>
      <c r="H437" s="10"/>
    </row>
    <row r="438" spans="1:8" s="3" customFormat="1" x14ac:dyDescent="0.2">
      <c r="A438" s="11" t="s">
        <v>25</v>
      </c>
      <c r="B438" s="9" t="s">
        <v>179</v>
      </c>
      <c r="C438" s="41" t="s">
        <v>163</v>
      </c>
      <c r="D438" s="10">
        <v>3485</v>
      </c>
      <c r="E438" s="10"/>
      <c r="F438" s="8"/>
      <c r="G438" s="10"/>
      <c r="H438" s="10"/>
    </row>
    <row r="439" spans="1:8" s="3" customFormat="1" ht="25.5" x14ac:dyDescent="0.2">
      <c r="A439" s="11" t="s">
        <v>25</v>
      </c>
      <c r="B439" s="9" t="s">
        <v>736</v>
      </c>
      <c r="C439" s="41" t="s">
        <v>737</v>
      </c>
      <c r="D439" s="10"/>
      <c r="E439" s="10"/>
      <c r="F439" s="8"/>
      <c r="G439" s="10"/>
      <c r="H439" s="10">
        <v>8224</v>
      </c>
    </row>
    <row r="440" spans="1:8" s="3" customFormat="1" ht="25.5" x14ac:dyDescent="0.2">
      <c r="A440" s="11" t="s">
        <v>25</v>
      </c>
      <c r="B440" s="9" t="s">
        <v>738</v>
      </c>
      <c r="C440" s="41" t="s">
        <v>739</v>
      </c>
      <c r="D440" s="8"/>
      <c r="E440" s="10"/>
      <c r="F440" s="8"/>
      <c r="G440" s="10"/>
      <c r="H440" s="10">
        <v>5081</v>
      </c>
    </row>
    <row r="441" spans="1:8" s="3" customFormat="1" x14ac:dyDescent="0.2">
      <c r="A441" s="11" t="s">
        <v>25</v>
      </c>
      <c r="B441" s="9" t="s">
        <v>359</v>
      </c>
      <c r="C441" s="41" t="s">
        <v>206</v>
      </c>
      <c r="D441" s="8"/>
      <c r="E441" s="10">
        <v>3500</v>
      </c>
      <c r="F441" s="8"/>
      <c r="G441" s="10"/>
      <c r="H441" s="10"/>
    </row>
    <row r="442" spans="1:8" s="3" customFormat="1" ht="25.5" x14ac:dyDescent="0.2">
      <c r="A442" s="11" t="s">
        <v>25</v>
      </c>
      <c r="B442" s="9" t="s">
        <v>329</v>
      </c>
      <c r="C442" s="41" t="s">
        <v>480</v>
      </c>
      <c r="D442" s="8"/>
      <c r="E442" s="10"/>
      <c r="F442" s="8"/>
      <c r="G442" s="10"/>
      <c r="H442" s="10"/>
    </row>
    <row r="443" spans="1:8" s="3" customFormat="1" ht="25.5" x14ac:dyDescent="0.2">
      <c r="A443" s="11" t="s">
        <v>25</v>
      </c>
      <c r="B443" s="9" t="s">
        <v>348</v>
      </c>
      <c r="C443" s="41" t="s">
        <v>265</v>
      </c>
      <c r="D443" s="8"/>
      <c r="E443" s="10"/>
      <c r="F443" s="8"/>
      <c r="G443" s="10"/>
      <c r="H443" s="10">
        <v>5219.95</v>
      </c>
    </row>
    <row r="444" spans="1:8" s="3" customFormat="1" ht="38.25" x14ac:dyDescent="0.2">
      <c r="A444" s="11" t="s">
        <v>25</v>
      </c>
      <c r="B444" s="9" t="s">
        <v>348</v>
      </c>
      <c r="C444" s="41" t="s">
        <v>279</v>
      </c>
      <c r="D444" s="8"/>
      <c r="E444" s="10"/>
      <c r="F444" s="8"/>
      <c r="G444" s="10"/>
      <c r="H444" s="10"/>
    </row>
    <row r="445" spans="1:8" s="3" customFormat="1" x14ac:dyDescent="0.2">
      <c r="A445" s="11" t="s">
        <v>25</v>
      </c>
      <c r="B445" s="9" t="s">
        <v>181</v>
      </c>
      <c r="C445" s="41" t="s">
        <v>163</v>
      </c>
      <c r="D445" s="8">
        <v>3130</v>
      </c>
      <c r="E445" s="10"/>
      <c r="F445" s="8"/>
      <c r="G445" s="10"/>
      <c r="H445" s="10"/>
    </row>
    <row r="446" spans="1:8" s="3" customFormat="1" ht="51" x14ac:dyDescent="0.2">
      <c r="A446" s="11" t="s">
        <v>25</v>
      </c>
      <c r="B446" s="9" t="s">
        <v>181</v>
      </c>
      <c r="C446" s="41" t="s">
        <v>271</v>
      </c>
      <c r="D446" s="8">
        <v>3130</v>
      </c>
      <c r="E446" s="10"/>
      <c r="F446" s="8"/>
      <c r="G446" s="10"/>
      <c r="H446" s="10"/>
    </row>
    <row r="447" spans="1:8" x14ac:dyDescent="0.2">
      <c r="A447" s="11" t="s">
        <v>25</v>
      </c>
      <c r="B447" s="9" t="s">
        <v>180</v>
      </c>
      <c r="C447" s="41" t="s">
        <v>163</v>
      </c>
      <c r="D447" s="8">
        <v>3485</v>
      </c>
      <c r="E447" s="10"/>
      <c r="F447" s="8"/>
      <c r="G447" s="10"/>
      <c r="H447" s="10"/>
    </row>
    <row r="448" spans="1:8" ht="38.25" x14ac:dyDescent="0.2">
      <c r="A448" s="11" t="s">
        <v>25</v>
      </c>
      <c r="B448" s="9" t="s">
        <v>160</v>
      </c>
      <c r="C448" s="41" t="s">
        <v>270</v>
      </c>
      <c r="D448" s="8"/>
      <c r="E448" s="10"/>
      <c r="F448" s="8"/>
      <c r="G448" s="10"/>
      <c r="H448" s="8"/>
    </row>
    <row r="449" spans="1:8" ht="25.5" x14ac:dyDescent="0.2">
      <c r="A449" s="11" t="s">
        <v>25</v>
      </c>
      <c r="B449" s="9" t="s">
        <v>740</v>
      </c>
      <c r="C449" s="41" t="s">
        <v>741</v>
      </c>
      <c r="D449" s="8"/>
      <c r="E449" s="8"/>
      <c r="F449" s="8"/>
      <c r="G449" s="8"/>
      <c r="H449" s="10">
        <v>8418</v>
      </c>
    </row>
    <row r="450" spans="1:8" ht="25.5" x14ac:dyDescent="0.2">
      <c r="A450" s="11" t="s">
        <v>25</v>
      </c>
      <c r="B450" s="9" t="s">
        <v>742</v>
      </c>
      <c r="C450" s="41" t="s">
        <v>743</v>
      </c>
      <c r="D450" s="8"/>
      <c r="E450" s="8"/>
      <c r="F450" s="8"/>
      <c r="G450" s="8"/>
      <c r="H450" s="10">
        <v>5212</v>
      </c>
    </row>
    <row r="451" spans="1:8" ht="25.5" x14ac:dyDescent="0.2">
      <c r="A451" s="11" t="s">
        <v>25</v>
      </c>
      <c r="B451" s="9" t="s">
        <v>362</v>
      </c>
      <c r="C451" s="43" t="s">
        <v>363</v>
      </c>
      <c r="D451" s="8"/>
      <c r="E451" s="8"/>
      <c r="F451" s="8"/>
      <c r="G451" s="8"/>
      <c r="H451" s="10"/>
    </row>
    <row r="452" spans="1:8" ht="25.5" x14ac:dyDescent="0.2">
      <c r="A452" s="11" t="s">
        <v>25</v>
      </c>
      <c r="B452" s="9" t="s">
        <v>350</v>
      </c>
      <c r="C452" s="41" t="s">
        <v>689</v>
      </c>
      <c r="D452" s="8"/>
      <c r="E452" s="8"/>
      <c r="F452" s="8"/>
      <c r="G452" s="8"/>
      <c r="H452" s="10">
        <v>2467</v>
      </c>
    </row>
    <row r="453" spans="1:8" ht="38.25" x14ac:dyDescent="0.2">
      <c r="A453" s="11" t="s">
        <v>25</v>
      </c>
      <c r="B453" s="9" t="s">
        <v>350</v>
      </c>
      <c r="C453" s="41" t="s">
        <v>272</v>
      </c>
      <c r="D453" s="8"/>
      <c r="E453" s="8"/>
      <c r="F453" s="8"/>
      <c r="G453" s="8"/>
      <c r="H453" s="10"/>
    </row>
    <row r="454" spans="1:8" ht="38.25" x14ac:dyDescent="0.2">
      <c r="A454" s="11" t="s">
        <v>25</v>
      </c>
      <c r="B454" s="9" t="s">
        <v>142</v>
      </c>
      <c r="C454" s="41" t="s">
        <v>684</v>
      </c>
      <c r="D454" s="8" t="s">
        <v>32</v>
      </c>
      <c r="E454" s="8"/>
      <c r="F454" s="8"/>
      <c r="G454" s="8"/>
      <c r="H454" s="10">
        <v>2747</v>
      </c>
    </row>
    <row r="455" spans="1:8" ht="38.25" x14ac:dyDescent="0.2">
      <c r="A455" s="11" t="s">
        <v>25</v>
      </c>
      <c r="B455" s="9" t="s">
        <v>161</v>
      </c>
      <c r="C455" s="41" t="s">
        <v>275</v>
      </c>
      <c r="D455" s="8"/>
      <c r="E455" s="8"/>
      <c r="F455" s="8"/>
      <c r="G455" s="8"/>
      <c r="H455" s="10"/>
    </row>
    <row r="456" spans="1:8" ht="25.5" x14ac:dyDescent="0.2">
      <c r="A456" s="11" t="s">
        <v>25</v>
      </c>
      <c r="B456" s="9" t="s">
        <v>346</v>
      </c>
      <c r="C456" s="41" t="s">
        <v>691</v>
      </c>
      <c r="D456" s="8"/>
      <c r="E456" s="8"/>
      <c r="F456" s="8"/>
      <c r="G456" s="8"/>
      <c r="H456" s="10">
        <v>2294</v>
      </c>
    </row>
    <row r="457" spans="1:8" ht="25.5" x14ac:dyDescent="0.2">
      <c r="A457" s="11" t="s">
        <v>25</v>
      </c>
      <c r="B457" s="9" t="s">
        <v>347</v>
      </c>
      <c r="C457" s="41" t="s">
        <v>692</v>
      </c>
      <c r="D457" s="8"/>
      <c r="E457" s="8"/>
      <c r="F457" s="8"/>
      <c r="G457" s="8"/>
      <c r="H457" s="10">
        <v>5280</v>
      </c>
    </row>
    <row r="458" spans="1:8" ht="25.5" x14ac:dyDescent="0.2">
      <c r="A458" s="11" t="s">
        <v>25</v>
      </c>
      <c r="B458" s="9" t="s">
        <v>364</v>
      </c>
      <c r="C458" s="41" t="s">
        <v>690</v>
      </c>
      <c r="D458" s="8"/>
      <c r="E458" s="8"/>
      <c r="F458" s="8"/>
      <c r="G458" s="8"/>
      <c r="H458" s="10">
        <v>2743</v>
      </c>
    </row>
    <row r="459" spans="1:8" s="3" customFormat="1" ht="25.5" x14ac:dyDescent="0.2">
      <c r="A459" s="11" t="s">
        <v>25</v>
      </c>
      <c r="B459" s="9" t="s">
        <v>364</v>
      </c>
      <c r="C459" s="43" t="s">
        <v>365</v>
      </c>
      <c r="D459" s="8"/>
      <c r="E459" s="8"/>
      <c r="F459" s="8"/>
      <c r="G459" s="8"/>
      <c r="H459" s="10"/>
    </row>
    <row r="460" spans="1:8" s="3" customFormat="1" ht="38.25" x14ac:dyDescent="0.2">
      <c r="A460" s="11" t="s">
        <v>25</v>
      </c>
      <c r="B460" s="9" t="s">
        <v>351</v>
      </c>
      <c r="C460" s="41" t="s">
        <v>273</v>
      </c>
      <c r="D460" s="8"/>
      <c r="E460" s="8"/>
      <c r="F460" s="8"/>
      <c r="G460" s="8"/>
      <c r="H460" s="10"/>
    </row>
    <row r="461" spans="1:8" s="3" customFormat="1" ht="38.25" x14ac:dyDescent="0.2">
      <c r="A461" s="11" t="s">
        <v>25</v>
      </c>
      <c r="B461" s="9" t="s">
        <v>143</v>
      </c>
      <c r="C461" s="41" t="s">
        <v>685</v>
      </c>
      <c r="D461" s="8" t="s">
        <v>32</v>
      </c>
      <c r="E461" s="10"/>
      <c r="F461" s="8"/>
      <c r="G461" s="10"/>
      <c r="H461" s="10">
        <v>3057</v>
      </c>
    </row>
    <row r="462" spans="1:8" s="3" customFormat="1" ht="38.25" x14ac:dyDescent="0.2">
      <c r="A462" s="11" t="s">
        <v>25</v>
      </c>
      <c r="B462" s="9" t="s">
        <v>40</v>
      </c>
      <c r="C462" s="41" t="s">
        <v>701</v>
      </c>
      <c r="D462" s="8" t="s">
        <v>32</v>
      </c>
      <c r="E462" s="10"/>
      <c r="F462" s="8"/>
      <c r="G462" s="10"/>
      <c r="H462" s="10">
        <v>4288</v>
      </c>
    </row>
    <row r="463" spans="1:8" s="3" customFormat="1" x14ac:dyDescent="0.2">
      <c r="A463" s="11" t="s">
        <v>25</v>
      </c>
      <c r="B463" s="9" t="s">
        <v>151</v>
      </c>
      <c r="C463" s="41" t="s">
        <v>206</v>
      </c>
      <c r="D463" s="8"/>
      <c r="E463" s="10">
        <v>10000</v>
      </c>
      <c r="F463" s="8"/>
      <c r="G463" s="10"/>
      <c r="H463" s="10"/>
    </row>
    <row r="464" spans="1:8" s="3" customFormat="1" ht="38.25" x14ac:dyDescent="0.2">
      <c r="A464" s="11" t="s">
        <v>25</v>
      </c>
      <c r="B464" s="9" t="s">
        <v>151</v>
      </c>
      <c r="C464" s="41" t="s">
        <v>282</v>
      </c>
      <c r="D464" s="8"/>
      <c r="E464" s="10"/>
      <c r="F464" s="8"/>
      <c r="G464" s="10"/>
      <c r="H464" s="10"/>
    </row>
    <row r="465" spans="1:8" s="3" customFormat="1" ht="25.5" x14ac:dyDescent="0.2">
      <c r="A465" s="11" t="s">
        <v>25</v>
      </c>
      <c r="B465" s="9" t="s">
        <v>151</v>
      </c>
      <c r="C465" s="41" t="s">
        <v>542</v>
      </c>
      <c r="D465" s="8"/>
      <c r="E465" s="10"/>
      <c r="F465" s="8"/>
      <c r="G465" s="10"/>
      <c r="H465" s="10"/>
    </row>
    <row r="466" spans="1:8" s="3" customFormat="1" ht="25.5" x14ac:dyDescent="0.2">
      <c r="A466" s="11" t="s">
        <v>25</v>
      </c>
      <c r="B466" s="21" t="s">
        <v>342</v>
      </c>
      <c r="C466" s="41" t="s">
        <v>697</v>
      </c>
      <c r="D466" s="8"/>
      <c r="E466" s="10"/>
      <c r="F466" s="8"/>
      <c r="G466" s="10"/>
      <c r="H466" s="10">
        <v>6502</v>
      </c>
    </row>
    <row r="467" spans="1:8" s="3" customFormat="1" ht="38.25" x14ac:dyDescent="0.2">
      <c r="A467" s="11" t="s">
        <v>25</v>
      </c>
      <c r="B467" s="9" t="s">
        <v>45</v>
      </c>
      <c r="C467" s="41" t="s">
        <v>704</v>
      </c>
      <c r="D467" s="8" t="s">
        <v>32</v>
      </c>
      <c r="E467" s="10"/>
      <c r="F467" s="8"/>
      <c r="G467" s="10"/>
      <c r="H467" s="10">
        <v>9541</v>
      </c>
    </row>
    <row r="468" spans="1:8" s="3" customFormat="1" ht="25.5" x14ac:dyDescent="0.2">
      <c r="A468" s="11" t="s">
        <v>25</v>
      </c>
      <c r="B468" s="9" t="s">
        <v>267</v>
      </c>
      <c r="C468" s="41" t="s">
        <v>696</v>
      </c>
      <c r="D468" s="8"/>
      <c r="E468" s="10"/>
      <c r="F468" s="8"/>
      <c r="G468" s="10"/>
      <c r="H468" s="10">
        <v>3640</v>
      </c>
    </row>
    <row r="469" spans="1:8" s="3" customFormat="1" ht="38.25" x14ac:dyDescent="0.2">
      <c r="A469" s="11" t="s">
        <v>25</v>
      </c>
      <c r="B469" s="9" t="s">
        <v>267</v>
      </c>
      <c r="C469" s="41" t="s">
        <v>283</v>
      </c>
      <c r="D469" s="8"/>
      <c r="E469" s="10"/>
      <c r="F469" s="8"/>
      <c r="G469" s="10"/>
      <c r="H469" s="10"/>
    </row>
    <row r="470" spans="1:8" s="3" customFormat="1" ht="38.25" x14ac:dyDescent="0.2">
      <c r="A470" s="11" t="s">
        <v>25</v>
      </c>
      <c r="B470" s="9" t="s">
        <v>100</v>
      </c>
      <c r="C470" s="41" t="s">
        <v>686</v>
      </c>
      <c r="D470" s="8" t="s">
        <v>32</v>
      </c>
      <c r="E470" s="10"/>
      <c r="F470" s="8"/>
      <c r="G470" s="10"/>
      <c r="H470" s="10">
        <v>4207</v>
      </c>
    </row>
    <row r="471" spans="1:8" s="3" customFormat="1" ht="25.5" x14ac:dyDescent="0.2">
      <c r="A471" s="11" t="s">
        <v>25</v>
      </c>
      <c r="B471" s="9" t="s">
        <v>79</v>
      </c>
      <c r="C471" s="36" t="s">
        <v>85</v>
      </c>
      <c r="D471" s="8"/>
      <c r="E471" s="10">
        <v>2000</v>
      </c>
      <c r="F471" s="8"/>
      <c r="G471" s="10"/>
      <c r="H471" s="20"/>
    </row>
    <row r="472" spans="1:8" s="3" customFormat="1" x14ac:dyDescent="0.2">
      <c r="A472" s="11" t="s">
        <v>25</v>
      </c>
      <c r="B472" s="9" t="s">
        <v>79</v>
      </c>
      <c r="C472" s="41" t="s">
        <v>206</v>
      </c>
      <c r="D472" s="8"/>
      <c r="E472" s="10">
        <v>3000</v>
      </c>
      <c r="F472" s="8"/>
      <c r="G472" s="10"/>
      <c r="H472" s="10"/>
    </row>
    <row r="473" spans="1:8" s="3" customFormat="1" ht="38.25" x14ac:dyDescent="0.2">
      <c r="A473" s="11" t="s">
        <v>25</v>
      </c>
      <c r="B473" s="9" t="s">
        <v>79</v>
      </c>
      <c r="C473" s="41" t="s">
        <v>284</v>
      </c>
      <c r="D473" s="8"/>
      <c r="E473" s="10"/>
      <c r="F473" s="8"/>
      <c r="G473" s="10"/>
      <c r="H473" s="10"/>
    </row>
    <row r="474" spans="1:8" s="3" customFormat="1" ht="25.5" x14ac:dyDescent="0.2">
      <c r="A474" s="11" t="s">
        <v>25</v>
      </c>
      <c r="B474" s="9" t="s">
        <v>349</v>
      </c>
      <c r="C474" s="41" t="s">
        <v>699</v>
      </c>
      <c r="D474" s="8"/>
      <c r="E474" s="10"/>
      <c r="F474" s="8"/>
      <c r="G474" s="10"/>
      <c r="H474" s="10">
        <v>3488</v>
      </c>
    </row>
    <row r="475" spans="1:8" s="3" customFormat="1" ht="25.5" x14ac:dyDescent="0.2">
      <c r="A475" s="11" t="s">
        <v>25</v>
      </c>
      <c r="B475" s="9" t="s">
        <v>331</v>
      </c>
      <c r="C475" s="41" t="s">
        <v>707</v>
      </c>
      <c r="D475" s="8"/>
      <c r="E475" s="10"/>
      <c r="F475" s="8"/>
      <c r="G475" s="10"/>
      <c r="H475" s="10">
        <v>5990</v>
      </c>
    </row>
    <row r="476" spans="1:8" s="3" customFormat="1" ht="25.5" x14ac:dyDescent="0.2">
      <c r="A476" s="11" t="s">
        <v>25</v>
      </c>
      <c r="B476" s="9" t="s">
        <v>331</v>
      </c>
      <c r="C476" s="41" t="s">
        <v>708</v>
      </c>
      <c r="D476" s="8"/>
      <c r="E476" s="10"/>
      <c r="F476" s="8"/>
      <c r="G476" s="10"/>
      <c r="H476" s="10">
        <v>6823</v>
      </c>
    </row>
    <row r="477" spans="1:8" s="3" customFormat="1" ht="25.5" x14ac:dyDescent="0.2">
      <c r="A477" s="11" t="s">
        <v>25</v>
      </c>
      <c r="B477" s="9" t="s">
        <v>145</v>
      </c>
      <c r="C477" s="41" t="s">
        <v>269</v>
      </c>
      <c r="D477" s="8"/>
      <c r="E477" s="10">
        <v>2600</v>
      </c>
      <c r="F477" s="8"/>
      <c r="G477" s="10"/>
      <c r="H477" s="10"/>
    </row>
    <row r="478" spans="1:8" s="3" customFormat="1" ht="25.5" x14ac:dyDescent="0.2">
      <c r="A478" s="11" t="s">
        <v>25</v>
      </c>
      <c r="B478" s="9" t="s">
        <v>145</v>
      </c>
      <c r="C478" s="41" t="s">
        <v>268</v>
      </c>
      <c r="D478" s="8"/>
      <c r="E478" s="10">
        <v>4400</v>
      </c>
      <c r="F478" s="8"/>
      <c r="G478" s="10"/>
      <c r="H478" s="10"/>
    </row>
    <row r="479" spans="1:8" s="3" customFormat="1" x14ac:dyDescent="0.2">
      <c r="A479" s="11" t="s">
        <v>25</v>
      </c>
      <c r="B479" s="9" t="s">
        <v>145</v>
      </c>
      <c r="C479" s="41" t="s">
        <v>206</v>
      </c>
      <c r="D479" s="8"/>
      <c r="E479" s="10">
        <v>6000</v>
      </c>
      <c r="F479" s="8"/>
      <c r="G479" s="10"/>
      <c r="H479" s="10"/>
    </row>
    <row r="480" spans="1:8" s="3" customFormat="1" ht="38.25" x14ac:dyDescent="0.2">
      <c r="A480" s="11" t="s">
        <v>25</v>
      </c>
      <c r="B480" s="9" t="s">
        <v>145</v>
      </c>
      <c r="C480" s="41" t="s">
        <v>187</v>
      </c>
      <c r="D480" s="8"/>
      <c r="E480" s="10"/>
      <c r="F480" s="8"/>
      <c r="G480" s="10"/>
      <c r="H480" s="10"/>
    </row>
    <row r="481" spans="1:8" s="3" customFormat="1" ht="25.5" x14ac:dyDescent="0.2">
      <c r="A481" s="11" t="s">
        <v>25</v>
      </c>
      <c r="B481" s="9" t="s">
        <v>145</v>
      </c>
      <c r="C481" s="41" t="s">
        <v>481</v>
      </c>
      <c r="D481" s="8"/>
      <c r="E481" s="10"/>
      <c r="F481" s="8"/>
      <c r="G481" s="10"/>
      <c r="H481" s="10"/>
    </row>
    <row r="482" spans="1:8" s="3" customFormat="1" ht="25.5" x14ac:dyDescent="0.2">
      <c r="A482" s="11" t="s">
        <v>25</v>
      </c>
      <c r="B482" s="9" t="s">
        <v>343</v>
      </c>
      <c r="C482" s="41" t="s">
        <v>695</v>
      </c>
      <c r="D482" s="8"/>
      <c r="E482" s="10"/>
      <c r="F482" s="8"/>
      <c r="G482" s="10"/>
      <c r="H482" s="10">
        <v>4229</v>
      </c>
    </row>
    <row r="483" spans="1:8" s="3" customFormat="1" ht="38.25" x14ac:dyDescent="0.2">
      <c r="A483" s="11" t="s">
        <v>25</v>
      </c>
      <c r="B483" s="9" t="s">
        <v>137</v>
      </c>
      <c r="C483" s="41" t="s">
        <v>687</v>
      </c>
      <c r="D483" s="8" t="s">
        <v>32</v>
      </c>
      <c r="E483" s="10"/>
      <c r="F483" s="8"/>
      <c r="G483" s="10"/>
      <c r="H483" s="10">
        <v>5067</v>
      </c>
    </row>
    <row r="484" spans="1:8" s="3" customFormat="1" ht="38.25" x14ac:dyDescent="0.2">
      <c r="A484" s="11" t="s">
        <v>25</v>
      </c>
      <c r="B484" s="9" t="s">
        <v>44</v>
      </c>
      <c r="C484" s="41" t="s">
        <v>735</v>
      </c>
      <c r="D484" s="8" t="s">
        <v>32</v>
      </c>
      <c r="E484" s="10"/>
      <c r="F484" s="8"/>
      <c r="G484" s="10"/>
      <c r="H484" s="10">
        <v>8150</v>
      </c>
    </row>
    <row r="485" spans="1:8" s="3" customFormat="1" ht="25.5" x14ac:dyDescent="0.2">
      <c r="A485" s="11" t="s">
        <v>25</v>
      </c>
      <c r="B485" s="9" t="s">
        <v>744</v>
      </c>
      <c r="C485" s="41" t="s">
        <v>745</v>
      </c>
      <c r="D485" s="8"/>
      <c r="E485" s="10"/>
      <c r="F485" s="8"/>
      <c r="G485" s="10"/>
      <c r="H485" s="10">
        <v>7811</v>
      </c>
    </row>
    <row r="486" spans="1:8" s="3" customFormat="1" ht="25.5" x14ac:dyDescent="0.2">
      <c r="A486" s="11" t="s">
        <v>25</v>
      </c>
      <c r="B486" s="9" t="s">
        <v>479</v>
      </c>
      <c r="C486" s="41" t="s">
        <v>700</v>
      </c>
      <c r="D486" s="8"/>
      <c r="E486" s="10"/>
      <c r="F486" s="8"/>
      <c r="G486" s="10"/>
      <c r="H486" s="10">
        <v>2862</v>
      </c>
    </row>
    <row r="487" spans="1:8" s="3" customFormat="1" ht="38.25" x14ac:dyDescent="0.2">
      <c r="A487" s="11" t="s">
        <v>25</v>
      </c>
      <c r="B487" s="9" t="s">
        <v>479</v>
      </c>
      <c r="C487" s="41" t="s">
        <v>483</v>
      </c>
      <c r="D487" s="8"/>
      <c r="E487" s="10"/>
      <c r="F487" s="8"/>
      <c r="G487" s="10"/>
      <c r="H487" s="10"/>
    </row>
    <row r="488" spans="1:8" s="3" customFormat="1" ht="38.25" x14ac:dyDescent="0.2">
      <c r="A488" s="11" t="s">
        <v>25</v>
      </c>
      <c r="B488" s="9" t="s">
        <v>705</v>
      </c>
      <c r="C488" s="41" t="s">
        <v>706</v>
      </c>
      <c r="D488" s="8" t="s">
        <v>32</v>
      </c>
      <c r="E488" s="10"/>
      <c r="F488" s="8"/>
      <c r="G488" s="10"/>
      <c r="H488" s="10">
        <v>4358</v>
      </c>
    </row>
    <row r="489" spans="1:8" s="3" customFormat="1" ht="25.5" x14ac:dyDescent="0.2">
      <c r="A489" s="11" t="s">
        <v>25</v>
      </c>
      <c r="B489" s="9" t="s">
        <v>266</v>
      </c>
      <c r="C489" s="41" t="s">
        <v>694</v>
      </c>
      <c r="D489" s="8"/>
      <c r="E489" s="10"/>
      <c r="F489" s="8"/>
      <c r="G489" s="10"/>
      <c r="H489" s="10">
        <v>3600</v>
      </c>
    </row>
    <row r="490" spans="1:8" s="3" customFormat="1" ht="38.25" x14ac:dyDescent="0.2">
      <c r="A490" s="11" t="s">
        <v>25</v>
      </c>
      <c r="B490" s="9" t="s">
        <v>354</v>
      </c>
      <c r="C490" s="41" t="s">
        <v>281</v>
      </c>
      <c r="D490" s="8"/>
      <c r="E490" s="8"/>
      <c r="F490" s="8"/>
      <c r="G490" s="8"/>
      <c r="H490" s="8"/>
    </row>
    <row r="491" spans="1:8" s="3" customFormat="1" ht="38.25" x14ac:dyDescent="0.2">
      <c r="A491" s="11" t="s">
        <v>25</v>
      </c>
      <c r="B491" s="9" t="s">
        <v>99</v>
      </c>
      <c r="C491" s="41" t="s">
        <v>688</v>
      </c>
      <c r="D491" s="8" t="s">
        <v>32</v>
      </c>
      <c r="E491" s="8"/>
      <c r="F491" s="8"/>
      <c r="G491" s="8"/>
      <c r="H491" s="8">
        <v>3879</v>
      </c>
    </row>
    <row r="492" spans="1:8" s="3" customFormat="1" ht="38.25" x14ac:dyDescent="0.2">
      <c r="A492" s="11" t="s">
        <v>25</v>
      </c>
      <c r="B492" s="9" t="s">
        <v>43</v>
      </c>
      <c r="C492" s="41" t="s">
        <v>703</v>
      </c>
      <c r="D492" s="8" t="s">
        <v>32</v>
      </c>
      <c r="E492" s="8"/>
      <c r="F492" s="8"/>
      <c r="G492" s="8"/>
      <c r="H492" s="8">
        <v>4915</v>
      </c>
    </row>
    <row r="493" spans="1:8" s="3" customFormat="1" ht="25.5" customHeight="1" x14ac:dyDescent="0.2">
      <c r="A493" s="11" t="s">
        <v>94</v>
      </c>
      <c r="B493" s="9" t="s">
        <v>675</v>
      </c>
      <c r="C493" s="36" t="s">
        <v>245</v>
      </c>
      <c r="D493" s="8"/>
      <c r="E493" s="10">
        <v>3600</v>
      </c>
      <c r="F493" s="8"/>
      <c r="G493" s="10"/>
      <c r="H493" s="10"/>
    </row>
    <row r="494" spans="1:8" s="3" customFormat="1" ht="25.5" customHeight="1" x14ac:dyDescent="0.2">
      <c r="A494" s="11" t="s">
        <v>94</v>
      </c>
      <c r="B494" s="9" t="s">
        <v>675</v>
      </c>
      <c r="C494" s="41" t="s">
        <v>555</v>
      </c>
      <c r="D494" s="8"/>
      <c r="E494" s="10"/>
      <c r="F494" s="8"/>
      <c r="G494" s="10"/>
      <c r="H494" s="10"/>
    </row>
    <row r="495" spans="1:8" s="3" customFormat="1" ht="25.5" customHeight="1" x14ac:dyDescent="0.2">
      <c r="A495" s="11" t="s">
        <v>94</v>
      </c>
      <c r="B495" s="9" t="s">
        <v>676</v>
      </c>
      <c r="C495" s="41" t="s">
        <v>163</v>
      </c>
      <c r="D495" s="8">
        <v>3000</v>
      </c>
      <c r="E495" s="10"/>
      <c r="F495" s="8"/>
      <c r="G495" s="10"/>
      <c r="H495" s="10"/>
    </row>
    <row r="496" spans="1:8" s="3" customFormat="1" ht="25.5" customHeight="1" x14ac:dyDescent="0.2">
      <c r="A496" s="11" t="s">
        <v>94</v>
      </c>
      <c r="B496" s="9" t="s">
        <v>677</v>
      </c>
      <c r="C496" s="41" t="s">
        <v>546</v>
      </c>
      <c r="D496" s="8"/>
      <c r="E496" s="10"/>
      <c r="F496" s="8"/>
      <c r="G496" s="10"/>
      <c r="H496" s="10">
        <v>5586</v>
      </c>
    </row>
    <row r="497" spans="1:8" s="3" customFormat="1" ht="25.5" customHeight="1" x14ac:dyDescent="0.2">
      <c r="A497" s="11" t="s">
        <v>94</v>
      </c>
      <c r="B497" s="9" t="s">
        <v>677</v>
      </c>
      <c r="C497" s="36" t="s">
        <v>245</v>
      </c>
      <c r="D497" s="8"/>
      <c r="E497" s="10">
        <v>3600</v>
      </c>
      <c r="F497" s="8"/>
      <c r="G497" s="10"/>
      <c r="H497" s="10"/>
    </row>
    <row r="498" spans="1:8" s="3" customFormat="1" ht="25.5" customHeight="1" x14ac:dyDescent="0.2">
      <c r="A498" s="11" t="s">
        <v>94</v>
      </c>
      <c r="B498" s="9" t="s">
        <v>677</v>
      </c>
      <c r="C498" s="41" t="s">
        <v>605</v>
      </c>
      <c r="D498" s="8"/>
      <c r="E498" s="10">
        <v>3600</v>
      </c>
      <c r="F498" s="8"/>
      <c r="G498" s="10"/>
      <c r="H498" s="10"/>
    </row>
    <row r="499" spans="1:8" s="3" customFormat="1" ht="25.5" customHeight="1" x14ac:dyDescent="0.2">
      <c r="A499" s="11" t="s">
        <v>94</v>
      </c>
      <c r="B499" s="9" t="s">
        <v>677</v>
      </c>
      <c r="C499" s="41" t="s">
        <v>556</v>
      </c>
      <c r="D499" s="8"/>
      <c r="E499" s="10"/>
      <c r="F499" s="8"/>
      <c r="G499" s="10"/>
      <c r="H499" s="10"/>
    </row>
    <row r="500" spans="1:8" s="3" customFormat="1" x14ac:dyDescent="0.2">
      <c r="A500" s="11" t="s">
        <v>94</v>
      </c>
      <c r="B500" s="9" t="s">
        <v>678</v>
      </c>
      <c r="C500" s="36" t="s">
        <v>245</v>
      </c>
      <c r="D500" s="8"/>
      <c r="E500" s="8">
        <v>3600</v>
      </c>
      <c r="F500" s="8"/>
      <c r="G500" s="8"/>
      <c r="H500" s="8"/>
    </row>
    <row r="501" spans="1:8" s="3" customFormat="1" x14ac:dyDescent="0.2">
      <c r="A501" s="11" t="s">
        <v>94</v>
      </c>
      <c r="B501" s="9" t="s">
        <v>640</v>
      </c>
      <c r="C501" s="36" t="s">
        <v>245</v>
      </c>
      <c r="D501" s="8"/>
      <c r="E501" s="8">
        <v>3600</v>
      </c>
      <c r="F501" s="8"/>
      <c r="G501" s="8"/>
      <c r="H501" s="8"/>
    </row>
    <row r="502" spans="1:8" s="3" customFormat="1" ht="25.5" x14ac:dyDescent="0.2">
      <c r="A502" s="11" t="s">
        <v>94</v>
      </c>
      <c r="B502" s="9" t="s">
        <v>537</v>
      </c>
      <c r="C502" s="41" t="s">
        <v>679</v>
      </c>
      <c r="D502" s="8"/>
      <c r="E502" s="8"/>
      <c r="F502" s="8"/>
      <c r="G502" s="8"/>
      <c r="H502" s="8"/>
    </row>
    <row r="503" spans="1:8" s="3" customFormat="1" ht="38.25" x14ac:dyDescent="0.2">
      <c r="A503" s="11" t="s">
        <v>94</v>
      </c>
      <c r="B503" s="9" t="s">
        <v>95</v>
      </c>
      <c r="C503" s="41" t="s">
        <v>540</v>
      </c>
      <c r="D503" s="8"/>
      <c r="E503" s="8"/>
      <c r="F503" s="8"/>
      <c r="G503" s="8"/>
      <c r="H503" s="8">
        <v>4470</v>
      </c>
    </row>
    <row r="504" spans="1:8" s="3" customFormat="1" x14ac:dyDescent="0.2">
      <c r="A504" s="11" t="s">
        <v>94</v>
      </c>
      <c r="B504" s="9" t="s">
        <v>95</v>
      </c>
      <c r="C504" s="36" t="s">
        <v>245</v>
      </c>
      <c r="D504" s="8"/>
      <c r="E504" s="8">
        <v>3600</v>
      </c>
      <c r="F504" s="8"/>
      <c r="G504" s="8"/>
      <c r="H504" s="8"/>
    </row>
    <row r="505" spans="1:8" s="3" customFormat="1" ht="51" x14ac:dyDescent="0.2">
      <c r="A505" s="11" t="s">
        <v>94</v>
      </c>
      <c r="B505" s="9" t="s">
        <v>95</v>
      </c>
      <c r="C505" s="41" t="s">
        <v>604</v>
      </c>
      <c r="D505" s="8"/>
      <c r="E505" s="8">
        <v>3600</v>
      </c>
      <c r="F505" s="8"/>
      <c r="G505" s="8"/>
      <c r="H505" s="8"/>
    </row>
    <row r="506" spans="1:8" s="3" customFormat="1" ht="25.5" x14ac:dyDescent="0.2">
      <c r="A506" s="11" t="s">
        <v>94</v>
      </c>
      <c r="B506" s="9" t="s">
        <v>95</v>
      </c>
      <c r="C506" s="41" t="s">
        <v>554</v>
      </c>
      <c r="D506" s="8"/>
      <c r="E506" s="8"/>
      <c r="F506" s="8"/>
      <c r="G506" s="8"/>
      <c r="H506" s="8"/>
    </row>
    <row r="507" spans="1:8" s="3" customFormat="1" x14ac:dyDescent="0.2">
      <c r="A507" s="11" t="s">
        <v>94</v>
      </c>
      <c r="B507" s="9" t="s">
        <v>674</v>
      </c>
      <c r="C507" s="41" t="s">
        <v>163</v>
      </c>
      <c r="D507" s="8">
        <v>3000</v>
      </c>
      <c r="E507" s="8"/>
      <c r="F507" s="8"/>
      <c r="G507" s="8"/>
      <c r="H507" s="8"/>
    </row>
    <row r="508" spans="1:8" s="3" customFormat="1" x14ac:dyDescent="0.2">
      <c r="A508" s="11" t="s">
        <v>94</v>
      </c>
      <c r="B508" s="9" t="s">
        <v>539</v>
      </c>
      <c r="C508" s="36" t="s">
        <v>245</v>
      </c>
      <c r="D508" s="8"/>
      <c r="E508" s="8">
        <v>3600</v>
      </c>
      <c r="F508" s="8"/>
      <c r="G508" s="8"/>
      <c r="H508" s="8"/>
    </row>
    <row r="509" spans="1:8" s="3" customFormat="1" ht="25.5" x14ac:dyDescent="0.2">
      <c r="A509" s="11" t="s">
        <v>94</v>
      </c>
      <c r="B509" s="9" t="s">
        <v>539</v>
      </c>
      <c r="C509" s="41" t="s">
        <v>680</v>
      </c>
      <c r="D509" s="8"/>
      <c r="E509" s="8"/>
      <c r="F509" s="8"/>
      <c r="G509" s="8"/>
      <c r="H509" s="8"/>
    </row>
    <row r="510" spans="1:8" s="3" customFormat="1" x14ac:dyDescent="0.2">
      <c r="A510" s="11" t="s">
        <v>94</v>
      </c>
      <c r="B510" s="9" t="s">
        <v>538</v>
      </c>
      <c r="C510" s="36" t="s">
        <v>245</v>
      </c>
      <c r="D510" s="8"/>
      <c r="E510" s="10">
        <v>3600</v>
      </c>
      <c r="F510" s="8"/>
      <c r="G510" s="10"/>
      <c r="H510" s="10"/>
    </row>
    <row r="511" spans="1:8" s="3" customFormat="1" ht="25.5" x14ac:dyDescent="0.2">
      <c r="A511" s="11" t="s">
        <v>94</v>
      </c>
      <c r="B511" s="9" t="s">
        <v>538</v>
      </c>
      <c r="C511" s="41" t="s">
        <v>553</v>
      </c>
      <c r="D511" s="8"/>
      <c r="E511" s="10"/>
      <c r="F511" s="8"/>
      <c r="G511" s="10"/>
      <c r="H511" s="10"/>
    </row>
    <row r="512" spans="1:8" s="3" customFormat="1" ht="38.25" x14ac:dyDescent="0.2">
      <c r="A512" s="11" t="s">
        <v>61</v>
      </c>
      <c r="B512" s="9" t="s">
        <v>62</v>
      </c>
      <c r="C512" s="41" t="s">
        <v>289</v>
      </c>
      <c r="D512" s="8"/>
      <c r="E512" s="10"/>
      <c r="F512" s="10"/>
      <c r="G512" s="10"/>
      <c r="H512" s="20"/>
    </row>
    <row r="513" spans="1:8" s="3" customFormat="1" ht="63.75" x14ac:dyDescent="0.2">
      <c r="A513" s="11" t="s">
        <v>61</v>
      </c>
      <c r="B513" s="9" t="s">
        <v>606</v>
      </c>
      <c r="C513" s="41" t="s">
        <v>733</v>
      </c>
      <c r="D513" s="8">
        <v>1200</v>
      </c>
      <c r="E513" s="10">
        <v>6268</v>
      </c>
      <c r="F513" s="10">
        <v>34870</v>
      </c>
      <c r="G513" s="10">
        <f>F513-E513</f>
        <v>28602</v>
      </c>
      <c r="H513" s="10">
        <v>3840</v>
      </c>
    </row>
    <row r="514" spans="1:8" s="3" customFormat="1" ht="51" x14ac:dyDescent="0.2">
      <c r="A514" s="11" t="s">
        <v>61</v>
      </c>
      <c r="B514" s="9" t="s">
        <v>64</v>
      </c>
      <c r="C514" s="41" t="s">
        <v>286</v>
      </c>
      <c r="D514" s="8"/>
      <c r="E514" s="10">
        <f>3000+3000+3123</f>
        <v>9123</v>
      </c>
      <c r="F514" s="10">
        <v>47100</v>
      </c>
      <c r="G514" s="10">
        <f>F514-E514</f>
        <v>37977</v>
      </c>
      <c r="H514" s="10">
        <v>4593</v>
      </c>
    </row>
    <row r="515" spans="1:8" s="3" customFormat="1" ht="38.25" x14ac:dyDescent="0.2">
      <c r="A515" s="11" t="s">
        <v>61</v>
      </c>
      <c r="B515" s="9" t="s">
        <v>184</v>
      </c>
      <c r="C515" s="41" t="s">
        <v>292</v>
      </c>
      <c r="D515" s="8" t="s">
        <v>32</v>
      </c>
      <c r="E515" s="10"/>
      <c r="F515" s="10"/>
      <c r="G515" s="10"/>
      <c r="H515" s="20"/>
    </row>
    <row r="516" spans="1:8" s="3" customFormat="1" ht="51" x14ac:dyDescent="0.2">
      <c r="A516" s="11" t="s">
        <v>61</v>
      </c>
      <c r="B516" s="9" t="s">
        <v>63</v>
      </c>
      <c r="C516" s="41" t="s">
        <v>285</v>
      </c>
      <c r="D516" s="8"/>
      <c r="E516" s="10">
        <f>3000+3680+3000</f>
        <v>9680</v>
      </c>
      <c r="F516" s="10">
        <v>38500</v>
      </c>
      <c r="G516" s="10">
        <f>F516-E516</f>
        <v>28820</v>
      </c>
      <c r="H516" s="10">
        <v>3761</v>
      </c>
    </row>
    <row r="517" spans="1:8" s="3" customFormat="1" ht="38.25" x14ac:dyDescent="0.2">
      <c r="A517" s="11" t="s">
        <v>61</v>
      </c>
      <c r="B517" s="9" t="s">
        <v>183</v>
      </c>
      <c r="C517" s="41" t="s">
        <v>291</v>
      </c>
      <c r="D517" s="8" t="s">
        <v>32</v>
      </c>
      <c r="E517" s="10"/>
      <c r="F517" s="10"/>
      <c r="G517" s="10"/>
      <c r="H517" s="20"/>
    </row>
    <row r="518" spans="1:8" s="3" customFormat="1" ht="51" x14ac:dyDescent="0.2">
      <c r="A518" s="11" t="s">
        <v>61</v>
      </c>
      <c r="B518" s="9" t="s">
        <v>641</v>
      </c>
      <c r="C518" s="41" t="s">
        <v>1283</v>
      </c>
      <c r="D518" s="8" t="s">
        <v>32</v>
      </c>
      <c r="E518" s="10">
        <f>3000+3000+2380</f>
        <v>8380</v>
      </c>
      <c r="F518" s="10">
        <v>51600</v>
      </c>
      <c r="G518" s="10">
        <f>F518-E518</f>
        <v>43220</v>
      </c>
      <c r="H518" s="10">
        <v>5119</v>
      </c>
    </row>
    <row r="519" spans="1:8" s="3" customFormat="1" ht="38.25" x14ac:dyDescent="0.2">
      <c r="A519" s="11" t="s">
        <v>61</v>
      </c>
      <c r="B519" s="9" t="s">
        <v>641</v>
      </c>
      <c r="C519" s="41" t="s">
        <v>681</v>
      </c>
      <c r="D519" s="8" t="s">
        <v>32</v>
      </c>
      <c r="E519" s="10"/>
      <c r="F519" s="10"/>
      <c r="G519" s="10"/>
      <c r="H519" s="20"/>
    </row>
    <row r="520" spans="1:8" s="3" customFormat="1" ht="51" x14ac:dyDescent="0.2">
      <c r="A520" s="11" t="s">
        <v>61</v>
      </c>
      <c r="B520" s="9" t="s">
        <v>159</v>
      </c>
      <c r="C520" s="41" t="s">
        <v>361</v>
      </c>
      <c r="D520" s="8"/>
      <c r="E520" s="10">
        <f>1500+6485</f>
        <v>7985</v>
      </c>
      <c r="F520" s="8">
        <v>45750</v>
      </c>
      <c r="G520" s="10">
        <f>F520-E520</f>
        <v>37765</v>
      </c>
      <c r="H520" s="8">
        <v>4705</v>
      </c>
    </row>
    <row r="521" spans="1:8" s="3" customFormat="1" ht="51" x14ac:dyDescent="0.2">
      <c r="A521" s="11" t="s">
        <v>61</v>
      </c>
      <c r="B521" s="9" t="s">
        <v>81</v>
      </c>
      <c r="C521" s="41" t="s">
        <v>288</v>
      </c>
      <c r="D521" s="8"/>
      <c r="E521" s="10">
        <f>3000+1500+784</f>
        <v>5284</v>
      </c>
      <c r="F521" s="8">
        <v>47300</v>
      </c>
      <c r="G521" s="10">
        <f>F521-E521</f>
        <v>42016</v>
      </c>
      <c r="H521" s="8">
        <v>4760</v>
      </c>
    </row>
    <row r="522" spans="1:8" s="3" customFormat="1" ht="51" x14ac:dyDescent="0.2">
      <c r="A522" s="11" t="s">
        <v>61</v>
      </c>
      <c r="B522" s="9" t="s">
        <v>87</v>
      </c>
      <c r="C522" s="41" t="s">
        <v>607</v>
      </c>
      <c r="D522" s="8"/>
      <c r="E522" s="10">
        <f>2000+2000+1000</f>
        <v>5000</v>
      </c>
      <c r="F522" s="8">
        <v>49900</v>
      </c>
      <c r="G522" s="10">
        <f>F522-E522</f>
        <v>44900</v>
      </c>
      <c r="H522" s="8">
        <v>5057</v>
      </c>
    </row>
    <row r="523" spans="1:8" s="3" customFormat="1" ht="51" x14ac:dyDescent="0.2">
      <c r="A523" s="11" t="s">
        <v>61</v>
      </c>
      <c r="B523" s="9" t="s">
        <v>65</v>
      </c>
      <c r="C523" s="41" t="s">
        <v>287</v>
      </c>
      <c r="D523" s="8"/>
      <c r="E523" s="10">
        <f>3000+2000+534</f>
        <v>5534</v>
      </c>
      <c r="F523" s="8">
        <v>58900</v>
      </c>
      <c r="G523" s="10">
        <f>F523-E523</f>
        <v>53366</v>
      </c>
      <c r="H523" s="8">
        <v>6365</v>
      </c>
    </row>
    <row r="524" spans="1:8" s="3" customFormat="1" ht="38.25" x14ac:dyDescent="0.2">
      <c r="A524" s="11" t="s">
        <v>61</v>
      </c>
      <c r="B524" s="9" t="s">
        <v>322</v>
      </c>
      <c r="C524" s="41" t="s">
        <v>290</v>
      </c>
      <c r="D524" s="8" t="s">
        <v>32</v>
      </c>
      <c r="E524" s="10"/>
      <c r="F524" s="8"/>
      <c r="G524" s="10"/>
      <c r="H524" s="19"/>
    </row>
    <row r="525" spans="1:8" s="3" customFormat="1" ht="25.5" x14ac:dyDescent="0.2">
      <c r="A525" s="11" t="s">
        <v>26</v>
      </c>
      <c r="B525" s="36" t="s">
        <v>66</v>
      </c>
      <c r="C525" s="41" t="s">
        <v>204</v>
      </c>
      <c r="D525" s="8"/>
      <c r="E525" s="10">
        <f>F525-G525</f>
        <v>3238</v>
      </c>
      <c r="F525" s="8">
        <v>17990</v>
      </c>
      <c r="G525" s="8">
        <v>14752</v>
      </c>
      <c r="H525" s="19"/>
    </row>
    <row r="526" spans="1:8" s="3" customFormat="1" ht="38.25" x14ac:dyDescent="0.2">
      <c r="A526" s="11" t="s">
        <v>26</v>
      </c>
      <c r="B526" s="36" t="s">
        <v>66</v>
      </c>
      <c r="C526" s="41" t="s">
        <v>147</v>
      </c>
      <c r="D526" s="8"/>
      <c r="E526" s="10"/>
      <c r="F526" s="8"/>
      <c r="G526" s="8"/>
      <c r="H526" s="19"/>
    </row>
    <row r="527" spans="1:8" s="3" customFormat="1" ht="51" x14ac:dyDescent="0.2">
      <c r="A527" s="11" t="s">
        <v>26</v>
      </c>
      <c r="B527" s="36" t="s">
        <v>357</v>
      </c>
      <c r="C527" s="41" t="s">
        <v>489</v>
      </c>
      <c r="D527" s="8"/>
      <c r="E527" s="10">
        <v>1439</v>
      </c>
      <c r="F527" s="8">
        <v>17990</v>
      </c>
      <c r="G527" s="8">
        <v>16551</v>
      </c>
      <c r="H527" s="8">
        <v>3765</v>
      </c>
    </row>
    <row r="528" spans="1:8" s="3" customFormat="1" x14ac:dyDescent="0.2">
      <c r="A528" s="11" t="s">
        <v>26</v>
      </c>
      <c r="B528" s="36" t="s">
        <v>357</v>
      </c>
      <c r="C528" s="41" t="s">
        <v>170</v>
      </c>
      <c r="D528" s="8"/>
      <c r="E528" s="10">
        <v>2500</v>
      </c>
      <c r="F528" s="8"/>
      <c r="G528" s="8"/>
      <c r="H528" s="19"/>
    </row>
    <row r="529" spans="1:8" s="3" customFormat="1" ht="51" x14ac:dyDescent="0.2">
      <c r="A529" s="11" t="s">
        <v>26</v>
      </c>
      <c r="B529" s="36" t="s">
        <v>22</v>
      </c>
      <c r="C529" s="41" t="s">
        <v>487</v>
      </c>
      <c r="D529" s="8"/>
      <c r="E529" s="10">
        <v>1999</v>
      </c>
      <c r="F529" s="8">
        <v>24990</v>
      </c>
      <c r="G529" s="8">
        <f>F529-E529</f>
        <v>22991</v>
      </c>
      <c r="H529" s="8">
        <v>4128</v>
      </c>
    </row>
    <row r="530" spans="1:8" s="3" customFormat="1" ht="25.5" x14ac:dyDescent="0.2">
      <c r="A530" s="11" t="s">
        <v>26</v>
      </c>
      <c r="B530" s="36" t="s">
        <v>22</v>
      </c>
      <c r="C530" s="41" t="s">
        <v>203</v>
      </c>
      <c r="D530" s="8"/>
      <c r="E530" s="10">
        <v>3403</v>
      </c>
      <c r="F530" s="8">
        <f>G530+E530</f>
        <v>24990</v>
      </c>
      <c r="G530" s="8">
        <v>21587</v>
      </c>
      <c r="H530" s="19"/>
    </row>
    <row r="531" spans="1:8" s="3" customFormat="1" ht="38.25" x14ac:dyDescent="0.2">
      <c r="A531" s="11" t="s">
        <v>26</v>
      </c>
      <c r="B531" s="36" t="s">
        <v>22</v>
      </c>
      <c r="C531" s="41" t="s">
        <v>643</v>
      </c>
      <c r="D531" s="8"/>
      <c r="E531" s="10"/>
      <c r="F531" s="8"/>
      <c r="G531" s="8"/>
      <c r="H531" s="19"/>
    </row>
    <row r="532" spans="1:8" s="3" customFormat="1" ht="51" x14ac:dyDescent="0.2">
      <c r="A532" s="11" t="s">
        <v>26</v>
      </c>
      <c r="B532" s="36" t="s">
        <v>22</v>
      </c>
      <c r="C532" s="41" t="s">
        <v>1282</v>
      </c>
      <c r="D532" s="8"/>
      <c r="E532" s="10"/>
      <c r="F532" s="8"/>
      <c r="G532" s="8"/>
      <c r="H532" s="19"/>
    </row>
    <row r="533" spans="1:8" s="3" customFormat="1" x14ac:dyDescent="0.2">
      <c r="A533" s="11" t="s">
        <v>26</v>
      </c>
      <c r="B533" s="36" t="s">
        <v>355</v>
      </c>
      <c r="C533" s="41" t="s">
        <v>170</v>
      </c>
      <c r="D533" s="8"/>
      <c r="E533" s="10">
        <v>2500</v>
      </c>
      <c r="F533" s="8"/>
      <c r="G533" s="8"/>
      <c r="H533" s="19"/>
    </row>
    <row r="534" spans="1:8" s="3" customFormat="1" x14ac:dyDescent="0.2">
      <c r="A534" s="11" t="s">
        <v>26</v>
      </c>
      <c r="B534" s="11" t="s">
        <v>324</v>
      </c>
      <c r="C534" s="36" t="s">
        <v>206</v>
      </c>
      <c r="D534" s="8"/>
      <c r="E534" s="10">
        <v>4500</v>
      </c>
      <c r="F534" s="8"/>
      <c r="G534" s="8"/>
      <c r="H534" s="8"/>
    </row>
    <row r="535" spans="1:8" s="3" customFormat="1" ht="38.25" x14ac:dyDescent="0.2">
      <c r="A535" s="11" t="s">
        <v>26</v>
      </c>
      <c r="B535" s="35" t="s">
        <v>324</v>
      </c>
      <c r="C535" s="36" t="s">
        <v>326</v>
      </c>
      <c r="D535" s="8"/>
      <c r="E535" s="10">
        <v>4586</v>
      </c>
      <c r="F535" s="8"/>
      <c r="G535" s="10"/>
      <c r="H535" s="8"/>
    </row>
    <row r="536" spans="1:8" s="3" customFormat="1" x14ac:dyDescent="0.2">
      <c r="A536" s="11" t="s">
        <v>26</v>
      </c>
      <c r="B536" s="35" t="s">
        <v>323</v>
      </c>
      <c r="C536" s="36" t="s">
        <v>206</v>
      </c>
      <c r="D536" s="8"/>
      <c r="E536" s="10">
        <v>4500</v>
      </c>
      <c r="F536" s="10"/>
      <c r="G536" s="10"/>
      <c r="H536" s="8"/>
    </row>
    <row r="537" spans="1:8" s="3" customFormat="1" ht="38.25" x14ac:dyDescent="0.2">
      <c r="A537" s="11" t="s">
        <v>26</v>
      </c>
      <c r="B537" s="35" t="s">
        <v>323</v>
      </c>
      <c r="C537" s="36" t="s">
        <v>325</v>
      </c>
      <c r="D537" s="8"/>
      <c r="E537" s="10">
        <v>4751</v>
      </c>
      <c r="F537" s="10"/>
      <c r="G537" s="10"/>
      <c r="H537" s="10"/>
    </row>
    <row r="538" spans="1:8" s="3" customFormat="1" ht="51" x14ac:dyDescent="0.2">
      <c r="A538" s="11" t="s">
        <v>26</v>
      </c>
      <c r="B538" s="9" t="s">
        <v>33</v>
      </c>
      <c r="C538" s="41" t="s">
        <v>485</v>
      </c>
      <c r="D538" s="8"/>
      <c r="E538" s="10">
        <v>1031</v>
      </c>
      <c r="F538" s="8">
        <v>12890</v>
      </c>
      <c r="G538" s="10">
        <f>F538-E538</f>
        <v>11859</v>
      </c>
      <c r="H538" s="8">
        <v>2026</v>
      </c>
    </row>
    <row r="539" spans="1:8" s="3" customFormat="1" ht="25.5" x14ac:dyDescent="0.2">
      <c r="A539" s="11" t="s">
        <v>26</v>
      </c>
      <c r="B539" s="9" t="s">
        <v>33</v>
      </c>
      <c r="C539" s="41" t="s">
        <v>201</v>
      </c>
      <c r="D539" s="8"/>
      <c r="E539" s="10">
        <v>2980</v>
      </c>
      <c r="F539" s="10">
        <f>G539+E539</f>
        <v>12890</v>
      </c>
      <c r="G539" s="10">
        <v>9910</v>
      </c>
      <c r="H539" s="19"/>
    </row>
    <row r="540" spans="1:8" s="3" customFormat="1" x14ac:dyDescent="0.2">
      <c r="A540" s="11" t="s">
        <v>26</v>
      </c>
      <c r="B540" s="9" t="s">
        <v>33</v>
      </c>
      <c r="C540" s="41" t="s">
        <v>170</v>
      </c>
      <c r="D540" s="8"/>
      <c r="E540" s="10">
        <v>2000</v>
      </c>
      <c r="F540" s="10"/>
      <c r="G540" s="10"/>
      <c r="H540" s="20"/>
    </row>
    <row r="541" spans="1:8" s="3" customFormat="1" x14ac:dyDescent="0.2">
      <c r="A541" s="11" t="s">
        <v>26</v>
      </c>
      <c r="B541" s="35" t="s">
        <v>33</v>
      </c>
      <c r="C541" s="36" t="s">
        <v>206</v>
      </c>
      <c r="D541" s="8"/>
      <c r="E541" s="10">
        <v>3200</v>
      </c>
      <c r="F541" s="8"/>
      <c r="G541" s="10"/>
      <c r="H541" s="8"/>
    </row>
    <row r="542" spans="1:8" s="3" customFormat="1" ht="38.25" x14ac:dyDescent="0.2">
      <c r="A542" s="11" t="s">
        <v>26</v>
      </c>
      <c r="B542" s="35" t="s">
        <v>33</v>
      </c>
      <c r="C542" s="36" t="s">
        <v>328</v>
      </c>
      <c r="D542" s="8"/>
      <c r="E542" s="10">
        <v>3430</v>
      </c>
      <c r="F542" s="8"/>
      <c r="G542" s="10"/>
      <c r="H542" s="8"/>
    </row>
    <row r="543" spans="1:8" s="3" customFormat="1" ht="38.25" x14ac:dyDescent="0.2">
      <c r="A543" s="11" t="s">
        <v>26</v>
      </c>
      <c r="B543" s="9" t="s">
        <v>33</v>
      </c>
      <c r="C543" s="41" t="s">
        <v>148</v>
      </c>
      <c r="D543" s="8"/>
      <c r="E543" s="10"/>
      <c r="F543" s="10"/>
      <c r="G543" s="10"/>
      <c r="H543" s="20"/>
    </row>
    <row r="544" spans="1:8" s="3" customFormat="1" ht="51" x14ac:dyDescent="0.2">
      <c r="A544" s="11" t="s">
        <v>26</v>
      </c>
      <c r="B544" s="9" t="s">
        <v>47</v>
      </c>
      <c r="C544" s="41" t="s">
        <v>486</v>
      </c>
      <c r="D544" s="8"/>
      <c r="E544" s="10">
        <v>1455</v>
      </c>
      <c r="F544" s="10">
        <f>G544+E544</f>
        <v>18190</v>
      </c>
      <c r="G544" s="10">
        <v>16735</v>
      </c>
      <c r="H544" s="8">
        <v>2925</v>
      </c>
    </row>
    <row r="545" spans="1:8" s="3" customFormat="1" ht="25.5" x14ac:dyDescent="0.2">
      <c r="A545" s="11" t="s">
        <v>26</v>
      </c>
      <c r="B545" s="9" t="s">
        <v>47</v>
      </c>
      <c r="C545" s="41" t="s">
        <v>202</v>
      </c>
      <c r="D545" s="8"/>
      <c r="E545" s="10">
        <v>3823</v>
      </c>
      <c r="F545" s="10">
        <f>G545+E545</f>
        <v>18190</v>
      </c>
      <c r="G545" s="10">
        <v>14367</v>
      </c>
      <c r="H545" s="19"/>
    </row>
    <row r="546" spans="1:8" s="3" customFormat="1" x14ac:dyDescent="0.2">
      <c r="A546" s="11" t="s">
        <v>26</v>
      </c>
      <c r="B546" s="9" t="s">
        <v>47</v>
      </c>
      <c r="C546" s="41" t="s">
        <v>170</v>
      </c>
      <c r="D546" s="8"/>
      <c r="E546" s="10">
        <v>2500</v>
      </c>
      <c r="F546" s="10"/>
      <c r="G546" s="10"/>
      <c r="H546" s="20"/>
    </row>
    <row r="547" spans="1:8" s="3" customFormat="1" x14ac:dyDescent="0.2">
      <c r="A547" s="11" t="s">
        <v>26</v>
      </c>
      <c r="B547" s="35" t="s">
        <v>47</v>
      </c>
      <c r="C547" s="36" t="s">
        <v>206</v>
      </c>
      <c r="D547" s="8"/>
      <c r="E547" s="10">
        <v>4500</v>
      </c>
      <c r="F547" s="8"/>
      <c r="G547" s="10"/>
      <c r="H547" s="8"/>
    </row>
    <row r="548" spans="1:8" s="3" customFormat="1" ht="38.25" x14ac:dyDescent="0.2">
      <c r="A548" s="11" t="s">
        <v>26</v>
      </c>
      <c r="B548" s="35" t="s">
        <v>47</v>
      </c>
      <c r="C548" s="36" t="s">
        <v>327</v>
      </c>
      <c r="D548" s="8"/>
      <c r="E548" s="10">
        <v>5172</v>
      </c>
      <c r="F548" s="10"/>
      <c r="G548" s="10"/>
      <c r="H548" s="8"/>
    </row>
    <row r="549" spans="1:8" s="3" customFormat="1" ht="38.25" x14ac:dyDescent="0.2">
      <c r="A549" s="11" t="s">
        <v>26</v>
      </c>
      <c r="B549" s="9" t="s">
        <v>47</v>
      </c>
      <c r="C549" s="41" t="s">
        <v>293</v>
      </c>
      <c r="D549" s="8"/>
      <c r="E549" s="10"/>
      <c r="F549" s="10"/>
      <c r="G549" s="10"/>
      <c r="H549" s="20"/>
    </row>
    <row r="550" spans="1:8" s="3" customFormat="1" ht="51" x14ac:dyDescent="0.2">
      <c r="A550" s="11" t="s">
        <v>26</v>
      </c>
      <c r="B550" s="9" t="s">
        <v>12</v>
      </c>
      <c r="C550" s="41" t="s">
        <v>490</v>
      </c>
      <c r="D550" s="8"/>
      <c r="E550" s="10">
        <v>2071</v>
      </c>
      <c r="F550" s="8">
        <v>25890</v>
      </c>
      <c r="G550" s="10">
        <f>F550-E550</f>
        <v>23819</v>
      </c>
      <c r="H550" s="8">
        <v>3592</v>
      </c>
    </row>
    <row r="551" spans="1:8" s="3" customFormat="1" ht="25.5" x14ac:dyDescent="0.2">
      <c r="A551" s="11" t="s">
        <v>26</v>
      </c>
      <c r="B551" s="9" t="s">
        <v>12</v>
      </c>
      <c r="C551" s="41" t="s">
        <v>491</v>
      </c>
      <c r="D551" s="8"/>
      <c r="E551" s="10">
        <v>4747.1499999999996</v>
      </c>
      <c r="F551" s="10">
        <f>G551+E551</f>
        <v>25890</v>
      </c>
      <c r="G551" s="10">
        <v>21142.85</v>
      </c>
      <c r="H551" s="19"/>
    </row>
    <row r="552" spans="1:8" s="3" customFormat="1" x14ac:dyDescent="0.2">
      <c r="A552" s="11" t="s">
        <v>26</v>
      </c>
      <c r="B552" s="9" t="s">
        <v>12</v>
      </c>
      <c r="C552" s="41" t="s">
        <v>170</v>
      </c>
      <c r="D552" s="8"/>
      <c r="E552" s="10">
        <v>4000</v>
      </c>
      <c r="F552" s="10"/>
      <c r="G552" s="10"/>
      <c r="H552" s="20"/>
    </row>
    <row r="553" spans="1:8" s="3" customFormat="1" x14ac:dyDescent="0.2">
      <c r="A553" s="11" t="s">
        <v>26</v>
      </c>
      <c r="B553" s="35" t="s">
        <v>12</v>
      </c>
      <c r="C553" s="36" t="s">
        <v>206</v>
      </c>
      <c r="D553" s="8"/>
      <c r="E553" s="10">
        <v>6000</v>
      </c>
      <c r="F553" s="8"/>
      <c r="G553" s="10"/>
      <c r="H553" s="8"/>
    </row>
    <row r="554" spans="1:8" s="3" customFormat="1" ht="38.25" x14ac:dyDescent="0.2">
      <c r="A554" s="11" t="s">
        <v>26</v>
      </c>
      <c r="B554" s="35" t="s">
        <v>12</v>
      </c>
      <c r="C554" s="36" t="s">
        <v>484</v>
      </c>
      <c r="D554" s="8"/>
      <c r="E554" s="10">
        <v>6096</v>
      </c>
      <c r="F554" s="10"/>
      <c r="G554" s="10"/>
      <c r="H554" s="8"/>
    </row>
    <row r="555" spans="1:8" s="3" customFormat="1" ht="38.25" x14ac:dyDescent="0.2">
      <c r="A555" s="11" t="s">
        <v>26</v>
      </c>
      <c r="B555" s="36" t="s">
        <v>12</v>
      </c>
      <c r="C555" s="41" t="s">
        <v>168</v>
      </c>
      <c r="D555" s="8"/>
      <c r="E555" s="10"/>
      <c r="F555" s="10"/>
      <c r="G555" s="10"/>
      <c r="H555" s="19"/>
    </row>
    <row r="556" spans="1:8" s="3" customFormat="1" ht="25.5" x14ac:dyDescent="0.2">
      <c r="A556" s="11" t="s">
        <v>26</v>
      </c>
      <c r="B556" s="9" t="s">
        <v>5</v>
      </c>
      <c r="C556" s="41" t="s">
        <v>203</v>
      </c>
      <c r="D556" s="8"/>
      <c r="E556" s="10">
        <v>3005</v>
      </c>
      <c r="F556" s="10">
        <f>G556+E556</f>
        <v>22990</v>
      </c>
      <c r="G556" s="10">
        <v>19985</v>
      </c>
      <c r="H556" s="20"/>
    </row>
    <row r="557" spans="1:8" s="3" customFormat="1" ht="38.25" x14ac:dyDescent="0.2">
      <c r="A557" s="11" t="s">
        <v>26</v>
      </c>
      <c r="B557" s="9" t="s">
        <v>5</v>
      </c>
      <c r="C557" s="41" t="s">
        <v>149</v>
      </c>
      <c r="D557" s="10"/>
      <c r="E557" s="10"/>
      <c r="F557" s="8"/>
      <c r="G557" s="10"/>
      <c r="H557" s="19"/>
    </row>
    <row r="558" spans="1:8" s="3" customFormat="1" ht="51" x14ac:dyDescent="0.2">
      <c r="A558" s="11" t="s">
        <v>26</v>
      </c>
      <c r="B558" s="9" t="s">
        <v>356</v>
      </c>
      <c r="C558" s="41" t="s">
        <v>488</v>
      </c>
      <c r="D558" s="8"/>
      <c r="E558" s="10">
        <v>1839</v>
      </c>
      <c r="F558" s="8">
        <v>22990</v>
      </c>
      <c r="G558" s="10">
        <v>21151</v>
      </c>
      <c r="H558" s="8">
        <v>3742</v>
      </c>
    </row>
    <row r="559" spans="1:8" s="3" customFormat="1" x14ac:dyDescent="0.2">
      <c r="A559" s="11" t="s">
        <v>26</v>
      </c>
      <c r="B559" s="9" t="s">
        <v>356</v>
      </c>
      <c r="C559" s="41" t="s">
        <v>170</v>
      </c>
      <c r="D559" s="8"/>
      <c r="E559" s="10">
        <v>1500</v>
      </c>
      <c r="F559" s="8"/>
      <c r="G559" s="10"/>
      <c r="H559" s="19"/>
    </row>
    <row r="560" spans="1:8" s="3" customFormat="1" ht="51" x14ac:dyDescent="0.2">
      <c r="A560" s="11" t="s">
        <v>26</v>
      </c>
      <c r="B560" s="9" t="s">
        <v>123</v>
      </c>
      <c r="C560" s="41" t="s">
        <v>644</v>
      </c>
      <c r="D560" s="8"/>
      <c r="E560" s="10">
        <v>2279</v>
      </c>
      <c r="F560" s="8">
        <v>28490</v>
      </c>
      <c r="G560" s="10">
        <f>F560-E560</f>
        <v>26211</v>
      </c>
      <c r="H560" s="8">
        <v>4590</v>
      </c>
    </row>
    <row r="561" spans="1:10" s="3" customFormat="1" ht="25.5" x14ac:dyDescent="0.2">
      <c r="A561" s="11" t="s">
        <v>26</v>
      </c>
      <c r="B561" s="9" t="s">
        <v>123</v>
      </c>
      <c r="C561" s="41" t="s">
        <v>642</v>
      </c>
      <c r="D561" s="8"/>
      <c r="E561" s="10">
        <v>3382</v>
      </c>
      <c r="F561" s="8">
        <f>G561+E561</f>
        <v>29601.08</v>
      </c>
      <c r="G561" s="10">
        <v>26219.08</v>
      </c>
      <c r="H561" s="19"/>
    </row>
    <row r="562" spans="1:10" s="3" customFormat="1" x14ac:dyDescent="0.2">
      <c r="A562" s="11" t="s">
        <v>26</v>
      </c>
      <c r="B562" s="9" t="s">
        <v>123</v>
      </c>
      <c r="C562" s="41" t="s">
        <v>170</v>
      </c>
      <c r="D562" s="8"/>
      <c r="E562" s="10">
        <v>1500</v>
      </c>
      <c r="F562" s="8"/>
      <c r="G562" s="10"/>
      <c r="H562" s="19"/>
    </row>
    <row r="563" spans="1:10" s="45" customFormat="1" x14ac:dyDescent="0.2">
      <c r="A563" s="11" t="s">
        <v>746</v>
      </c>
      <c r="B563" s="9" t="s">
        <v>747</v>
      </c>
      <c r="C563" s="41" t="s">
        <v>206</v>
      </c>
      <c r="D563" s="8"/>
      <c r="E563" s="10">
        <v>2000</v>
      </c>
      <c r="F563" s="8"/>
      <c r="G563" s="10"/>
      <c r="H563" s="19"/>
    </row>
    <row r="564" spans="1:10" s="45" customFormat="1" ht="25.5" x14ac:dyDescent="0.2">
      <c r="A564" s="11" t="s">
        <v>746</v>
      </c>
      <c r="B564" s="9" t="s">
        <v>748</v>
      </c>
      <c r="C564" s="41" t="s">
        <v>749</v>
      </c>
      <c r="D564" s="8" t="s">
        <v>32</v>
      </c>
      <c r="E564" s="10"/>
      <c r="F564" s="8"/>
      <c r="G564" s="10"/>
      <c r="H564" s="19"/>
    </row>
    <row r="565" spans="1:10" s="45" customFormat="1" x14ac:dyDescent="0.2">
      <c r="A565" s="11" t="s">
        <v>746</v>
      </c>
      <c r="B565" s="9" t="s">
        <v>750</v>
      </c>
      <c r="C565" s="41" t="s">
        <v>206</v>
      </c>
      <c r="D565" s="8"/>
      <c r="E565" s="10">
        <v>2000</v>
      </c>
      <c r="F565" s="8"/>
      <c r="G565" s="10"/>
      <c r="H565" s="19"/>
    </row>
    <row r="566" spans="1:10" ht="25.5" x14ac:dyDescent="0.2">
      <c r="A566" s="11" t="s">
        <v>746</v>
      </c>
      <c r="B566" s="9" t="s">
        <v>751</v>
      </c>
      <c r="C566" s="41" t="s">
        <v>85</v>
      </c>
      <c r="D566" s="8"/>
      <c r="E566" s="10">
        <v>2000</v>
      </c>
      <c r="F566" s="8"/>
      <c r="G566" s="10"/>
      <c r="H566" s="19"/>
      <c r="I566" s="46"/>
      <c r="J566" s="46"/>
    </row>
    <row r="567" spans="1:10" x14ac:dyDescent="0.2">
      <c r="A567" s="11" t="s">
        <v>746</v>
      </c>
      <c r="B567" s="9" t="s">
        <v>751</v>
      </c>
      <c r="C567" s="41" t="s">
        <v>206</v>
      </c>
      <c r="D567" s="8"/>
      <c r="E567" s="10">
        <v>2000</v>
      </c>
      <c r="F567" s="8"/>
      <c r="G567" s="10"/>
      <c r="H567" s="19"/>
      <c r="I567" s="46"/>
      <c r="J567" s="46"/>
    </row>
    <row r="568" spans="1:10" ht="25.5" x14ac:dyDescent="0.2">
      <c r="A568" s="11" t="s">
        <v>746</v>
      </c>
      <c r="B568" s="9" t="s">
        <v>752</v>
      </c>
      <c r="C568" s="41" t="s">
        <v>753</v>
      </c>
      <c r="D568" s="8" t="s">
        <v>32</v>
      </c>
      <c r="E568" s="8"/>
      <c r="F568" s="8"/>
      <c r="G568" s="8"/>
      <c r="H568" s="19"/>
      <c r="I568" s="46"/>
      <c r="J568" s="46"/>
    </row>
    <row r="569" spans="1:10" ht="25.5" x14ac:dyDescent="0.2">
      <c r="A569" s="11" t="s">
        <v>746</v>
      </c>
      <c r="B569" s="9" t="s">
        <v>754</v>
      </c>
      <c r="C569" s="41" t="s">
        <v>85</v>
      </c>
      <c r="D569" s="8"/>
      <c r="E569" s="8">
        <v>2000</v>
      </c>
      <c r="F569" s="8"/>
      <c r="G569" s="8"/>
      <c r="H569" s="19"/>
      <c r="I569" s="46"/>
      <c r="J569" s="46"/>
    </row>
    <row r="570" spans="1:10" ht="25.5" x14ac:dyDescent="0.2">
      <c r="A570" s="11" t="s">
        <v>746</v>
      </c>
      <c r="B570" s="9" t="s">
        <v>754</v>
      </c>
      <c r="C570" s="41" t="s">
        <v>755</v>
      </c>
      <c r="D570" s="8"/>
      <c r="E570" s="8"/>
      <c r="F570" s="8"/>
      <c r="G570" s="8"/>
      <c r="H570" s="8"/>
      <c r="I570" s="46"/>
      <c r="J570" s="46"/>
    </row>
    <row r="571" spans="1:10" x14ac:dyDescent="0.2">
      <c r="A571" s="11" t="s">
        <v>746</v>
      </c>
      <c r="B571" s="9" t="s">
        <v>754</v>
      </c>
      <c r="C571" s="41" t="s">
        <v>206</v>
      </c>
      <c r="D571" s="8"/>
      <c r="E571" s="8">
        <v>2000</v>
      </c>
      <c r="F571" s="8"/>
      <c r="G571" s="8"/>
      <c r="H571" s="19"/>
      <c r="I571" s="46"/>
      <c r="J571" s="46"/>
    </row>
    <row r="572" spans="1:10" ht="25.5" x14ac:dyDescent="0.2">
      <c r="A572" s="11" t="s">
        <v>746</v>
      </c>
      <c r="B572" s="9" t="s">
        <v>756</v>
      </c>
      <c r="C572" s="41" t="s">
        <v>757</v>
      </c>
      <c r="D572" s="8"/>
      <c r="E572" s="10">
        <v>1500</v>
      </c>
      <c r="F572" s="8"/>
      <c r="G572" s="10"/>
      <c r="H572" s="19"/>
      <c r="I572" s="46"/>
      <c r="J572" s="46"/>
    </row>
    <row r="573" spans="1:10" ht="25.5" x14ac:dyDescent="0.2">
      <c r="A573" s="11" t="s">
        <v>746</v>
      </c>
      <c r="B573" s="9" t="s">
        <v>758</v>
      </c>
      <c r="C573" s="41" t="s">
        <v>759</v>
      </c>
      <c r="D573" s="8"/>
      <c r="E573" s="10"/>
      <c r="F573" s="8"/>
      <c r="G573" s="10"/>
      <c r="H573" s="8"/>
      <c r="I573" s="46"/>
      <c r="J573" s="46"/>
    </row>
    <row r="574" spans="1:10" ht="25.5" x14ac:dyDescent="0.2">
      <c r="A574" s="11" t="s">
        <v>746</v>
      </c>
      <c r="B574" s="9" t="s">
        <v>760</v>
      </c>
      <c r="C574" s="41" t="s">
        <v>761</v>
      </c>
      <c r="D574" s="8"/>
      <c r="E574" s="10"/>
      <c r="F574" s="8"/>
      <c r="G574" s="10"/>
      <c r="H574" s="8"/>
      <c r="I574" s="46"/>
      <c r="J574" s="46"/>
    </row>
    <row r="575" spans="1:10" x14ac:dyDescent="0.2">
      <c r="A575" s="11" t="s">
        <v>746</v>
      </c>
      <c r="B575" s="9" t="s">
        <v>762</v>
      </c>
      <c r="C575" s="41" t="s">
        <v>525</v>
      </c>
      <c r="D575" s="8" t="s">
        <v>32</v>
      </c>
      <c r="E575" s="10"/>
      <c r="F575" s="8"/>
      <c r="G575" s="10"/>
      <c r="H575" s="19"/>
      <c r="I575" s="46"/>
      <c r="J575" s="46"/>
    </row>
    <row r="576" spans="1:10" ht="25.5" x14ac:dyDescent="0.2">
      <c r="A576" s="11" t="s">
        <v>746</v>
      </c>
      <c r="B576" s="9" t="s">
        <v>763</v>
      </c>
      <c r="C576" s="41" t="s">
        <v>757</v>
      </c>
      <c r="D576" s="8"/>
      <c r="E576" s="10">
        <v>1500</v>
      </c>
      <c r="F576" s="8"/>
      <c r="G576" s="10"/>
      <c r="H576" s="19"/>
      <c r="I576" s="46"/>
      <c r="J576" s="46"/>
    </row>
    <row r="577" spans="1:10" ht="25.5" x14ac:dyDescent="0.2">
      <c r="A577" s="11" t="s">
        <v>746</v>
      </c>
      <c r="B577" s="9" t="s">
        <v>764</v>
      </c>
      <c r="C577" s="41" t="s">
        <v>755</v>
      </c>
      <c r="D577" s="8"/>
      <c r="E577" s="10"/>
      <c r="F577" s="8"/>
      <c r="G577" s="10"/>
      <c r="H577" s="8"/>
      <c r="I577" s="46"/>
      <c r="J577" s="46"/>
    </row>
    <row r="578" spans="1:10" x14ac:dyDescent="0.2">
      <c r="A578" s="11" t="s">
        <v>746</v>
      </c>
      <c r="B578" s="9" t="s">
        <v>765</v>
      </c>
      <c r="C578" s="41" t="s">
        <v>206</v>
      </c>
      <c r="D578" s="8"/>
      <c r="E578" s="10">
        <v>2000</v>
      </c>
      <c r="F578" s="8"/>
      <c r="G578" s="10"/>
      <c r="H578" s="19"/>
      <c r="I578" s="46"/>
      <c r="J578" s="46"/>
    </row>
    <row r="579" spans="1:10" ht="25.5" x14ac:dyDescent="0.2">
      <c r="A579" s="11" t="s">
        <v>746</v>
      </c>
      <c r="B579" s="9" t="s">
        <v>766</v>
      </c>
      <c r="C579" s="41" t="s">
        <v>767</v>
      </c>
      <c r="D579" s="8" t="s">
        <v>32</v>
      </c>
      <c r="E579" s="10"/>
      <c r="F579" s="8"/>
      <c r="G579" s="10"/>
      <c r="H579" s="19"/>
      <c r="I579" s="46"/>
      <c r="J579" s="46"/>
    </row>
    <row r="580" spans="1:10" ht="25.5" x14ac:dyDescent="0.2">
      <c r="A580" s="11" t="s">
        <v>746</v>
      </c>
      <c r="B580" s="9" t="s">
        <v>768</v>
      </c>
      <c r="C580" s="41" t="s">
        <v>767</v>
      </c>
      <c r="D580" s="8" t="s">
        <v>32</v>
      </c>
      <c r="E580" s="10"/>
      <c r="F580" s="8"/>
      <c r="G580" s="10"/>
      <c r="H580" s="19"/>
      <c r="I580" s="46"/>
      <c r="J580" s="46"/>
    </row>
    <row r="581" spans="1:10" x14ac:dyDescent="0.2">
      <c r="A581" s="11" t="s">
        <v>746</v>
      </c>
      <c r="B581" s="9" t="s">
        <v>769</v>
      </c>
      <c r="C581" s="41" t="s">
        <v>206</v>
      </c>
      <c r="D581" s="8"/>
      <c r="E581" s="10">
        <v>2000</v>
      </c>
      <c r="F581" s="8"/>
      <c r="G581" s="10"/>
      <c r="H581" s="19"/>
      <c r="I581" s="46"/>
      <c r="J581" s="46"/>
    </row>
    <row r="582" spans="1:10" ht="25.5" x14ac:dyDescent="0.2">
      <c r="A582" s="11" t="s">
        <v>746</v>
      </c>
      <c r="B582" s="9" t="s">
        <v>770</v>
      </c>
      <c r="C582" s="41" t="s">
        <v>85</v>
      </c>
      <c r="D582" s="8"/>
      <c r="E582" s="10">
        <v>2000</v>
      </c>
      <c r="F582" s="8"/>
      <c r="G582" s="10"/>
      <c r="H582" s="19"/>
      <c r="I582" s="46"/>
      <c r="J582" s="46"/>
    </row>
    <row r="583" spans="1:10" x14ac:dyDescent="0.2">
      <c r="A583" s="11" t="s">
        <v>746</v>
      </c>
      <c r="B583" s="9" t="s">
        <v>770</v>
      </c>
      <c r="C583" s="41" t="s">
        <v>206</v>
      </c>
      <c r="D583" s="8"/>
      <c r="E583" s="10">
        <v>2000</v>
      </c>
      <c r="F583" s="8"/>
      <c r="G583" s="10"/>
      <c r="H583" s="19"/>
      <c r="I583" s="46"/>
      <c r="J583" s="46"/>
    </row>
    <row r="584" spans="1:10" ht="25.5" x14ac:dyDescent="0.2">
      <c r="A584" s="11" t="s">
        <v>746</v>
      </c>
      <c r="B584" s="9" t="s">
        <v>771</v>
      </c>
      <c r="C584" s="41" t="s">
        <v>772</v>
      </c>
      <c r="D584" s="8"/>
      <c r="E584" s="10"/>
      <c r="F584" s="8"/>
      <c r="G584" s="10"/>
      <c r="H584" s="19"/>
      <c r="I584" s="46"/>
      <c r="J584" s="46"/>
    </row>
    <row r="585" spans="1:10" ht="25.5" x14ac:dyDescent="0.2">
      <c r="A585" s="11" t="s">
        <v>746</v>
      </c>
      <c r="B585" s="9" t="s">
        <v>773</v>
      </c>
      <c r="C585" s="41" t="s">
        <v>757</v>
      </c>
      <c r="D585" s="8"/>
      <c r="E585" s="10">
        <v>1500</v>
      </c>
      <c r="F585" s="8"/>
      <c r="G585" s="10"/>
      <c r="H585" s="19"/>
      <c r="I585" s="46"/>
      <c r="J585" s="46"/>
    </row>
    <row r="586" spans="1:10" x14ac:dyDescent="0.2">
      <c r="A586" s="11" t="s">
        <v>746</v>
      </c>
      <c r="B586" s="9" t="s">
        <v>774</v>
      </c>
      <c r="C586" s="41" t="s">
        <v>206</v>
      </c>
      <c r="D586" s="8"/>
      <c r="E586" s="10">
        <v>2000</v>
      </c>
      <c r="F586" s="8"/>
      <c r="G586" s="10"/>
      <c r="H586" s="19"/>
      <c r="I586" s="46"/>
      <c r="J586" s="46"/>
    </row>
    <row r="587" spans="1:10" x14ac:dyDescent="0.2">
      <c r="A587" s="11" t="s">
        <v>746</v>
      </c>
      <c r="B587" s="9" t="s">
        <v>775</v>
      </c>
      <c r="C587" s="41" t="s">
        <v>206</v>
      </c>
      <c r="D587" s="8"/>
      <c r="E587" s="10">
        <v>2000</v>
      </c>
      <c r="F587" s="8"/>
      <c r="G587" s="10"/>
      <c r="H587" s="19"/>
      <c r="I587" s="46"/>
      <c r="J587" s="46"/>
    </row>
    <row r="588" spans="1:10" ht="25.5" x14ac:dyDescent="0.2">
      <c r="A588" s="11" t="s">
        <v>746</v>
      </c>
      <c r="B588" s="9" t="s">
        <v>776</v>
      </c>
      <c r="C588" s="41" t="s">
        <v>777</v>
      </c>
      <c r="D588" s="8" t="s">
        <v>32</v>
      </c>
      <c r="E588" s="10"/>
      <c r="F588" s="8"/>
      <c r="G588" s="10"/>
      <c r="H588" s="19"/>
      <c r="I588" s="46"/>
      <c r="J588" s="46"/>
    </row>
    <row r="589" spans="1:10" x14ac:dyDescent="0.2">
      <c r="A589" s="11" t="s">
        <v>746</v>
      </c>
      <c r="B589" s="9" t="s">
        <v>778</v>
      </c>
      <c r="C589" s="41" t="s">
        <v>206</v>
      </c>
      <c r="D589" s="8"/>
      <c r="E589" s="10">
        <v>2000</v>
      </c>
      <c r="F589" s="8"/>
      <c r="G589" s="10"/>
      <c r="H589" s="19"/>
      <c r="I589" s="46"/>
      <c r="J589" s="46"/>
    </row>
    <row r="590" spans="1:10" x14ac:dyDescent="0.2">
      <c r="A590" s="11" t="s">
        <v>746</v>
      </c>
      <c r="B590" s="9" t="s">
        <v>779</v>
      </c>
      <c r="C590" s="41" t="s">
        <v>206</v>
      </c>
      <c r="D590" s="8"/>
      <c r="E590" s="10">
        <v>2000</v>
      </c>
      <c r="F590" s="8"/>
      <c r="G590" s="10"/>
      <c r="H590" s="19"/>
      <c r="I590" s="46"/>
      <c r="J590" s="46"/>
    </row>
    <row r="591" spans="1:10" x14ac:dyDescent="0.2">
      <c r="A591" s="11" t="s">
        <v>746</v>
      </c>
      <c r="B591" s="9" t="s">
        <v>780</v>
      </c>
      <c r="C591" s="41" t="s">
        <v>206</v>
      </c>
      <c r="D591" s="8"/>
      <c r="E591" s="10">
        <v>1500</v>
      </c>
      <c r="F591" s="8"/>
      <c r="G591" s="10"/>
      <c r="H591" s="19"/>
      <c r="I591" s="46"/>
      <c r="J591" s="46"/>
    </row>
    <row r="592" spans="1:10" x14ac:dyDescent="0.2">
      <c r="A592" s="11" t="s">
        <v>746</v>
      </c>
      <c r="B592" s="9" t="s">
        <v>781</v>
      </c>
      <c r="C592" s="41" t="s">
        <v>206</v>
      </c>
      <c r="D592" s="8"/>
      <c r="E592" s="10">
        <v>2000</v>
      </c>
      <c r="F592" s="8"/>
      <c r="G592" s="10"/>
      <c r="H592" s="19"/>
      <c r="I592" s="46"/>
      <c r="J592" s="46"/>
    </row>
    <row r="593" spans="1:10" x14ac:dyDescent="0.2">
      <c r="A593" s="11" t="s">
        <v>746</v>
      </c>
      <c r="B593" s="9" t="s">
        <v>782</v>
      </c>
      <c r="C593" s="41" t="s">
        <v>206</v>
      </c>
      <c r="D593" s="8"/>
      <c r="E593" s="10">
        <v>2000</v>
      </c>
      <c r="F593" s="8"/>
      <c r="G593" s="10"/>
      <c r="H593" s="19"/>
      <c r="I593" s="46"/>
      <c r="J593" s="46"/>
    </row>
    <row r="594" spans="1:10" x14ac:dyDescent="0.2">
      <c r="A594" s="11" t="s">
        <v>746</v>
      </c>
      <c r="B594" s="9" t="s">
        <v>783</v>
      </c>
      <c r="C594" s="41" t="s">
        <v>206</v>
      </c>
      <c r="D594" s="8"/>
      <c r="E594" s="10">
        <v>2000</v>
      </c>
      <c r="F594" s="8"/>
      <c r="G594" s="10"/>
      <c r="H594" s="19"/>
      <c r="I594" s="46"/>
      <c r="J594" s="46"/>
    </row>
    <row r="595" spans="1:10" x14ac:dyDescent="0.2">
      <c r="A595" s="11" t="s">
        <v>746</v>
      </c>
      <c r="B595" s="9" t="s">
        <v>784</v>
      </c>
      <c r="C595" s="41" t="s">
        <v>206</v>
      </c>
      <c r="D595" s="8"/>
      <c r="E595" s="10">
        <v>2000</v>
      </c>
      <c r="F595" s="8"/>
      <c r="G595" s="10"/>
      <c r="H595" s="19"/>
      <c r="I595" s="46"/>
      <c r="J595" s="46"/>
    </row>
    <row r="596" spans="1:10" ht="25.5" x14ac:dyDescent="0.2">
      <c r="A596" s="11" t="s">
        <v>785</v>
      </c>
      <c r="B596" s="47" t="s">
        <v>786</v>
      </c>
      <c r="C596" s="48" t="s">
        <v>787</v>
      </c>
      <c r="D596" s="49" t="s">
        <v>32</v>
      </c>
      <c r="E596" s="50"/>
      <c r="F596" s="49"/>
      <c r="G596" s="50"/>
      <c r="H596" s="51"/>
      <c r="I596" s="46"/>
      <c r="J596" s="46"/>
    </row>
    <row r="597" spans="1:10" x14ac:dyDescent="0.2">
      <c r="A597" s="11" t="s">
        <v>785</v>
      </c>
      <c r="B597" s="48" t="s">
        <v>788</v>
      </c>
      <c r="C597" s="48" t="s">
        <v>1281</v>
      </c>
      <c r="D597" s="49"/>
      <c r="E597" s="50">
        <v>1500</v>
      </c>
      <c r="F597" s="49"/>
      <c r="G597" s="50"/>
      <c r="H597" s="51"/>
      <c r="I597" s="46"/>
      <c r="J597" s="46"/>
    </row>
    <row r="598" spans="1:10" x14ac:dyDescent="0.2">
      <c r="A598" s="11" t="s">
        <v>785</v>
      </c>
      <c r="B598" s="47" t="s">
        <v>788</v>
      </c>
      <c r="C598" s="48" t="s">
        <v>206</v>
      </c>
      <c r="D598" s="49"/>
      <c r="E598" s="50">
        <v>2000</v>
      </c>
      <c r="F598" s="49"/>
      <c r="G598" s="50"/>
      <c r="H598" s="51"/>
      <c r="I598" s="46"/>
      <c r="J598" s="46"/>
    </row>
    <row r="599" spans="1:10" x14ac:dyDescent="0.2">
      <c r="A599" s="11" t="s">
        <v>785</v>
      </c>
      <c r="B599" s="47" t="s">
        <v>790</v>
      </c>
      <c r="C599" s="48" t="s">
        <v>789</v>
      </c>
      <c r="D599" s="49"/>
      <c r="E599" s="50">
        <v>1500</v>
      </c>
      <c r="F599" s="49"/>
      <c r="G599" s="50"/>
      <c r="H599" s="51"/>
      <c r="I599" s="46"/>
      <c r="J599" s="46"/>
    </row>
    <row r="600" spans="1:10" x14ac:dyDescent="0.2">
      <c r="A600" s="11" t="s">
        <v>785</v>
      </c>
      <c r="B600" s="47" t="s">
        <v>790</v>
      </c>
      <c r="C600" s="48" t="s">
        <v>206</v>
      </c>
      <c r="D600" s="49"/>
      <c r="E600" s="50">
        <v>2000</v>
      </c>
      <c r="F600" s="49"/>
      <c r="G600" s="50"/>
      <c r="H600" s="51"/>
      <c r="I600" s="46"/>
      <c r="J600" s="46"/>
    </row>
    <row r="601" spans="1:10" ht="25.5" x14ac:dyDescent="0.2">
      <c r="A601" s="11" t="s">
        <v>785</v>
      </c>
      <c r="B601" s="47" t="s">
        <v>791</v>
      </c>
      <c r="C601" s="48" t="s">
        <v>792</v>
      </c>
      <c r="D601" s="49"/>
      <c r="E601" s="50"/>
      <c r="F601" s="49"/>
      <c r="G601" s="50"/>
      <c r="H601" s="51"/>
      <c r="I601" s="46"/>
      <c r="J601" s="46"/>
    </row>
    <row r="602" spans="1:10" x14ac:dyDescent="0.2">
      <c r="A602" s="11" t="s">
        <v>785</v>
      </c>
      <c r="B602" s="47" t="s">
        <v>785</v>
      </c>
      <c r="C602" s="48" t="s">
        <v>789</v>
      </c>
      <c r="D602" s="49"/>
      <c r="E602" s="50">
        <v>1500</v>
      </c>
      <c r="F602" s="49"/>
      <c r="G602" s="50"/>
      <c r="H602" s="51"/>
      <c r="I602" s="46"/>
      <c r="J602" s="46"/>
    </row>
    <row r="603" spans="1:10" x14ac:dyDescent="0.2">
      <c r="A603" s="11" t="s">
        <v>785</v>
      </c>
      <c r="B603" s="47" t="s">
        <v>785</v>
      </c>
      <c r="C603" s="48" t="s">
        <v>206</v>
      </c>
      <c r="D603" s="49"/>
      <c r="E603" s="50">
        <v>2000</v>
      </c>
      <c r="F603" s="49"/>
      <c r="G603" s="50"/>
      <c r="H603" s="51"/>
      <c r="I603" s="46"/>
      <c r="J603" s="46"/>
    </row>
    <row r="604" spans="1:10" x14ac:dyDescent="0.2">
      <c r="A604" s="11" t="s">
        <v>785</v>
      </c>
      <c r="B604" s="47" t="s">
        <v>793</v>
      </c>
      <c r="C604" s="48" t="s">
        <v>789</v>
      </c>
      <c r="D604" s="49"/>
      <c r="E604" s="50">
        <v>1500</v>
      </c>
      <c r="F604" s="49"/>
      <c r="G604" s="50"/>
      <c r="H604" s="51"/>
      <c r="I604" s="46"/>
      <c r="J604" s="46"/>
    </row>
    <row r="605" spans="1:10" x14ac:dyDescent="0.2">
      <c r="A605" s="11" t="s">
        <v>785</v>
      </c>
      <c r="B605" s="47" t="s">
        <v>793</v>
      </c>
      <c r="C605" s="48" t="s">
        <v>206</v>
      </c>
      <c r="D605" s="49"/>
      <c r="E605" s="50">
        <v>2000</v>
      </c>
      <c r="F605" s="49"/>
      <c r="G605" s="50"/>
      <c r="H605" s="51"/>
      <c r="I605" s="46"/>
      <c r="J605" s="46"/>
    </row>
    <row r="606" spans="1:10" ht="38.25" x14ac:dyDescent="0.2">
      <c r="A606" s="52" t="s">
        <v>794</v>
      </c>
      <c r="B606" s="9" t="s">
        <v>795</v>
      </c>
      <c r="C606" s="41" t="s">
        <v>796</v>
      </c>
      <c r="D606" s="8"/>
      <c r="E606" s="10">
        <v>3000</v>
      </c>
      <c r="F606" s="8">
        <v>19490</v>
      </c>
      <c r="G606" s="10">
        <v>16490</v>
      </c>
      <c r="H606" s="8">
        <v>2978</v>
      </c>
      <c r="I606" s="46"/>
      <c r="J606" s="46"/>
    </row>
    <row r="607" spans="1:10" x14ac:dyDescent="0.2">
      <c r="A607" s="52" t="s">
        <v>794</v>
      </c>
      <c r="B607" s="47" t="s">
        <v>797</v>
      </c>
      <c r="C607" s="53" t="s">
        <v>51</v>
      </c>
      <c r="D607" s="50">
        <v>1200</v>
      </c>
      <c r="E607" s="50">
        <v>3000</v>
      </c>
      <c r="F607" s="50">
        <v>21990</v>
      </c>
      <c r="G607" s="50">
        <v>18990</v>
      </c>
      <c r="H607" s="49"/>
      <c r="I607" s="46"/>
      <c r="J607" s="46"/>
    </row>
    <row r="608" spans="1:10" ht="38.25" x14ac:dyDescent="0.2">
      <c r="A608" s="52" t="s">
        <v>794</v>
      </c>
      <c r="B608" s="47" t="s">
        <v>797</v>
      </c>
      <c r="C608" s="53" t="s">
        <v>798</v>
      </c>
      <c r="D608" s="50">
        <v>1200</v>
      </c>
      <c r="E608" s="50">
        <v>3000</v>
      </c>
      <c r="F608" s="50">
        <v>21990</v>
      </c>
      <c r="G608" s="50">
        <v>18990</v>
      </c>
      <c r="H608" s="50">
        <v>3310</v>
      </c>
      <c r="I608" s="46"/>
      <c r="J608" s="46"/>
    </row>
    <row r="609" spans="1:10" x14ac:dyDescent="0.2">
      <c r="A609" s="52" t="s">
        <v>794</v>
      </c>
      <c r="B609" s="47" t="s">
        <v>799</v>
      </c>
      <c r="C609" s="53" t="s">
        <v>51</v>
      </c>
      <c r="D609" s="50">
        <v>1000</v>
      </c>
      <c r="E609" s="50">
        <v>3000</v>
      </c>
      <c r="F609" s="50">
        <v>24490</v>
      </c>
      <c r="G609" s="50">
        <v>21490</v>
      </c>
      <c r="H609" s="51"/>
      <c r="I609" s="46"/>
      <c r="J609" s="46"/>
    </row>
    <row r="610" spans="1:10" ht="38.25" x14ac:dyDescent="0.2">
      <c r="A610" s="52" t="s">
        <v>794</v>
      </c>
      <c r="B610" s="47" t="s">
        <v>800</v>
      </c>
      <c r="C610" s="53" t="s">
        <v>801</v>
      </c>
      <c r="D610" s="50"/>
      <c r="E610" s="50">
        <v>3000</v>
      </c>
      <c r="F610" s="50">
        <v>21990</v>
      </c>
      <c r="G610" s="50">
        <f>F610-E610</f>
        <v>18990</v>
      </c>
      <c r="H610" s="51">
        <v>3427</v>
      </c>
      <c r="I610" s="46"/>
      <c r="J610" s="46"/>
    </row>
    <row r="611" spans="1:10" ht="38.25" x14ac:dyDescent="0.2">
      <c r="A611" s="52" t="s">
        <v>794</v>
      </c>
      <c r="B611" s="47" t="s">
        <v>802</v>
      </c>
      <c r="C611" s="53" t="s">
        <v>803</v>
      </c>
      <c r="D611" s="50"/>
      <c r="E611" s="50">
        <v>3000</v>
      </c>
      <c r="F611" s="50">
        <v>28990</v>
      </c>
      <c r="G611" s="50">
        <f>F611-E611</f>
        <v>25990</v>
      </c>
      <c r="H611" s="51">
        <v>4639</v>
      </c>
      <c r="I611" s="46"/>
      <c r="J611" s="46"/>
    </row>
    <row r="612" spans="1:10" ht="38.25" x14ac:dyDescent="0.2">
      <c r="A612" s="52" t="s">
        <v>794</v>
      </c>
      <c r="B612" s="47" t="s">
        <v>804</v>
      </c>
      <c r="C612" s="53" t="s">
        <v>805</v>
      </c>
      <c r="D612" s="50"/>
      <c r="E612" s="50">
        <v>3000</v>
      </c>
      <c r="F612" s="50">
        <v>25490</v>
      </c>
      <c r="G612" s="50">
        <f>F612-E612</f>
        <v>22490</v>
      </c>
      <c r="H612" s="51">
        <v>4150</v>
      </c>
      <c r="I612" s="46"/>
      <c r="J612" s="46"/>
    </row>
    <row r="613" spans="1:10" ht="38.25" x14ac:dyDescent="0.2">
      <c r="A613" s="52" t="s">
        <v>794</v>
      </c>
      <c r="B613" s="9" t="s">
        <v>806</v>
      </c>
      <c r="C613" s="41" t="s">
        <v>807</v>
      </c>
      <c r="D613" s="10"/>
      <c r="E613" s="50">
        <v>4000</v>
      </c>
      <c r="F613" s="50">
        <v>26290</v>
      </c>
      <c r="G613" s="50">
        <v>22290</v>
      </c>
      <c r="H613" s="10">
        <v>3849</v>
      </c>
      <c r="I613" s="46"/>
      <c r="J613" s="46"/>
    </row>
    <row r="614" spans="1:10" x14ac:dyDescent="0.2">
      <c r="A614" s="52" t="s">
        <v>794</v>
      </c>
      <c r="B614" s="47" t="s">
        <v>808</v>
      </c>
      <c r="C614" s="53" t="s">
        <v>54</v>
      </c>
      <c r="D614" s="50"/>
      <c r="E614" s="50">
        <v>4000</v>
      </c>
      <c r="F614" s="50">
        <v>26290</v>
      </c>
      <c r="G614" s="50">
        <v>22290</v>
      </c>
      <c r="H614" s="49"/>
      <c r="I614" s="46"/>
      <c r="J614" s="46"/>
    </row>
    <row r="615" spans="1:10" x14ac:dyDescent="0.2">
      <c r="A615" s="52" t="s">
        <v>794</v>
      </c>
      <c r="B615" s="47" t="s">
        <v>809</v>
      </c>
      <c r="C615" s="53" t="s">
        <v>54</v>
      </c>
      <c r="D615" s="50"/>
      <c r="E615" s="50">
        <v>4000</v>
      </c>
      <c r="F615" s="50">
        <f>G615+E615</f>
        <v>27990</v>
      </c>
      <c r="G615" s="50">
        <v>23990</v>
      </c>
      <c r="H615" s="50"/>
      <c r="I615" s="46"/>
      <c r="J615" s="46"/>
    </row>
    <row r="616" spans="1:10" x14ac:dyDescent="0.2">
      <c r="A616" s="52" t="s">
        <v>794</v>
      </c>
      <c r="B616" s="47" t="s">
        <v>810</v>
      </c>
      <c r="C616" s="53" t="s">
        <v>51</v>
      </c>
      <c r="D616" s="49">
        <v>1500</v>
      </c>
      <c r="E616" s="50">
        <v>4000</v>
      </c>
      <c r="F616" s="50">
        <v>38990</v>
      </c>
      <c r="G616" s="50">
        <v>34990</v>
      </c>
      <c r="H616" s="50"/>
      <c r="I616" s="46"/>
      <c r="J616" s="46"/>
    </row>
    <row r="617" spans="1:10" ht="38.25" x14ac:dyDescent="0.2">
      <c r="A617" s="52" t="s">
        <v>794</v>
      </c>
      <c r="B617" s="47" t="s">
        <v>810</v>
      </c>
      <c r="C617" s="53" t="s">
        <v>811</v>
      </c>
      <c r="D617" s="49">
        <v>1500</v>
      </c>
      <c r="E617" s="50">
        <v>4000</v>
      </c>
      <c r="F617" s="50">
        <v>38990</v>
      </c>
      <c r="G617" s="50">
        <v>34990</v>
      </c>
      <c r="H617" s="50">
        <v>6106</v>
      </c>
      <c r="I617" s="46"/>
      <c r="J617" s="46"/>
    </row>
    <row r="618" spans="1:10" x14ac:dyDescent="0.2">
      <c r="A618" s="52" t="s">
        <v>794</v>
      </c>
      <c r="B618" s="47" t="s">
        <v>812</v>
      </c>
      <c r="C618" s="53" t="s">
        <v>51</v>
      </c>
      <c r="D618" s="49">
        <v>1500</v>
      </c>
      <c r="E618" s="50">
        <v>4000</v>
      </c>
      <c r="F618" s="50">
        <v>43790</v>
      </c>
      <c r="G618" s="50">
        <v>39790</v>
      </c>
      <c r="H618" s="54"/>
      <c r="I618" s="46"/>
      <c r="J618" s="46"/>
    </row>
    <row r="619" spans="1:10" ht="38.25" x14ac:dyDescent="0.2">
      <c r="A619" s="52" t="s">
        <v>794</v>
      </c>
      <c r="B619" s="9" t="s">
        <v>813</v>
      </c>
      <c r="C619" s="41" t="s">
        <v>814</v>
      </c>
      <c r="D619" s="8"/>
      <c r="E619" s="10">
        <v>3000</v>
      </c>
      <c r="F619" s="10">
        <v>18490</v>
      </c>
      <c r="G619" s="10">
        <v>15490</v>
      </c>
      <c r="H619" s="10">
        <v>2704</v>
      </c>
      <c r="I619" s="46"/>
      <c r="J619" s="46"/>
    </row>
    <row r="620" spans="1:10" ht="38.25" x14ac:dyDescent="0.2">
      <c r="A620" s="52" t="s">
        <v>794</v>
      </c>
      <c r="B620" s="9" t="s">
        <v>815</v>
      </c>
      <c r="C620" s="41" t="s">
        <v>816</v>
      </c>
      <c r="D620" s="8"/>
      <c r="E620" s="10">
        <v>3000</v>
      </c>
      <c r="F620" s="10">
        <v>24990</v>
      </c>
      <c r="G620" s="10">
        <v>21990</v>
      </c>
      <c r="H620" s="10">
        <v>3708</v>
      </c>
      <c r="I620" s="46"/>
      <c r="J620" s="46"/>
    </row>
    <row r="621" spans="1:10" x14ac:dyDescent="0.2">
      <c r="A621" s="55" t="s">
        <v>794</v>
      </c>
      <c r="B621" s="47" t="s">
        <v>817</v>
      </c>
      <c r="C621" s="53" t="s">
        <v>51</v>
      </c>
      <c r="D621" s="49">
        <v>1700</v>
      </c>
      <c r="E621" s="50">
        <f>F621-G621</f>
        <v>3000</v>
      </c>
      <c r="F621" s="50">
        <v>25990</v>
      </c>
      <c r="G621" s="50">
        <v>22990</v>
      </c>
      <c r="H621" s="50"/>
      <c r="I621" s="46"/>
      <c r="J621" s="46"/>
    </row>
    <row r="622" spans="1:10" ht="38.25" x14ac:dyDescent="0.2">
      <c r="A622" s="55" t="s">
        <v>794</v>
      </c>
      <c r="B622" s="47" t="s">
        <v>817</v>
      </c>
      <c r="C622" s="53" t="s">
        <v>818</v>
      </c>
      <c r="D622" s="49">
        <v>1700</v>
      </c>
      <c r="E622" s="50">
        <f>F622-G622</f>
        <v>3000</v>
      </c>
      <c r="F622" s="50">
        <v>25990</v>
      </c>
      <c r="G622" s="50">
        <v>22990</v>
      </c>
      <c r="H622" s="50">
        <v>3893</v>
      </c>
      <c r="I622" s="46"/>
      <c r="J622" s="46"/>
    </row>
    <row r="623" spans="1:10" x14ac:dyDescent="0.2">
      <c r="A623" s="55" t="s">
        <v>794</v>
      </c>
      <c r="B623" s="47" t="s">
        <v>819</v>
      </c>
      <c r="C623" s="53" t="s">
        <v>51</v>
      </c>
      <c r="D623" s="49">
        <v>2000</v>
      </c>
      <c r="E623" s="50">
        <v>3000</v>
      </c>
      <c r="F623" s="49">
        <v>35490</v>
      </c>
      <c r="G623" s="50">
        <v>32490</v>
      </c>
      <c r="H623" s="51"/>
      <c r="I623" s="46"/>
      <c r="J623" s="46"/>
    </row>
    <row r="624" spans="1:10" ht="38.25" x14ac:dyDescent="0.2">
      <c r="A624" s="52" t="s">
        <v>794</v>
      </c>
      <c r="B624" s="9" t="s">
        <v>820</v>
      </c>
      <c r="C624" s="41" t="s">
        <v>821</v>
      </c>
      <c r="D624" s="10"/>
      <c r="E624" s="10">
        <v>4000</v>
      </c>
      <c r="F624" s="10">
        <v>35990</v>
      </c>
      <c r="G624" s="10">
        <v>31990</v>
      </c>
      <c r="H624" s="10">
        <v>5675</v>
      </c>
      <c r="I624" s="46"/>
      <c r="J624" s="46"/>
    </row>
    <row r="625" spans="1:10" x14ac:dyDescent="0.2">
      <c r="A625" s="52" t="s">
        <v>794</v>
      </c>
      <c r="B625" s="47" t="s">
        <v>822</v>
      </c>
      <c r="C625" s="53" t="s">
        <v>51</v>
      </c>
      <c r="D625" s="49">
        <v>1500</v>
      </c>
      <c r="E625" s="50">
        <v>4000</v>
      </c>
      <c r="F625" s="50">
        <v>42190</v>
      </c>
      <c r="G625" s="50">
        <v>38190</v>
      </c>
      <c r="H625" s="54"/>
      <c r="I625" s="46"/>
      <c r="J625" s="46"/>
    </row>
    <row r="626" spans="1:10" ht="38.25" x14ac:dyDescent="0.2">
      <c r="A626" s="52" t="s">
        <v>794</v>
      </c>
      <c r="B626" s="47" t="s">
        <v>822</v>
      </c>
      <c r="C626" s="53" t="s">
        <v>823</v>
      </c>
      <c r="D626" s="50">
        <v>1500</v>
      </c>
      <c r="E626" s="50">
        <v>4000</v>
      </c>
      <c r="F626" s="50">
        <v>42190</v>
      </c>
      <c r="G626" s="50">
        <v>38190</v>
      </c>
      <c r="H626" s="49">
        <v>7240</v>
      </c>
      <c r="I626" s="46"/>
      <c r="J626" s="46"/>
    </row>
    <row r="627" spans="1:10" x14ac:dyDescent="0.2">
      <c r="A627" s="52" t="s">
        <v>794</v>
      </c>
      <c r="B627" s="47" t="s">
        <v>824</v>
      </c>
      <c r="C627" s="53" t="s">
        <v>51</v>
      </c>
      <c r="D627" s="50">
        <v>2000</v>
      </c>
      <c r="E627" s="50">
        <v>4000</v>
      </c>
      <c r="F627" s="50">
        <v>47190</v>
      </c>
      <c r="G627" s="50">
        <v>43190</v>
      </c>
      <c r="H627" s="51"/>
      <c r="I627" s="46"/>
      <c r="J627" s="46"/>
    </row>
    <row r="628" spans="1:10" ht="25.5" x14ac:dyDescent="0.2">
      <c r="A628" s="11" t="s">
        <v>794</v>
      </c>
      <c r="B628" s="9" t="s">
        <v>825</v>
      </c>
      <c r="C628" s="41" t="s">
        <v>757</v>
      </c>
      <c r="D628" s="10"/>
      <c r="E628" s="10">
        <v>8500</v>
      </c>
      <c r="F628" s="10"/>
      <c r="G628" s="10"/>
      <c r="H628" s="19"/>
      <c r="I628" s="46"/>
      <c r="J628" s="46"/>
    </row>
    <row r="629" spans="1:10" ht="51" x14ac:dyDescent="0.2">
      <c r="A629" s="11" t="s">
        <v>794</v>
      </c>
      <c r="B629" s="9" t="s">
        <v>825</v>
      </c>
      <c r="C629" s="41" t="s">
        <v>826</v>
      </c>
      <c r="D629" s="8"/>
      <c r="E629" s="10">
        <v>8500</v>
      </c>
      <c r="F629" s="10">
        <v>45990</v>
      </c>
      <c r="G629" s="10">
        <f>F629-E629</f>
        <v>37490</v>
      </c>
      <c r="H629" s="19">
        <v>6701</v>
      </c>
      <c r="I629" s="46"/>
      <c r="J629" s="46"/>
    </row>
    <row r="630" spans="1:10" ht="51" x14ac:dyDescent="0.2">
      <c r="A630" s="11" t="s">
        <v>794</v>
      </c>
      <c r="B630" s="9" t="s">
        <v>825</v>
      </c>
      <c r="C630" s="41" t="s">
        <v>827</v>
      </c>
      <c r="D630" s="10"/>
      <c r="E630" s="10">
        <v>8500</v>
      </c>
      <c r="F630" s="10">
        <v>50990</v>
      </c>
      <c r="G630" s="10">
        <f>F630-E630</f>
        <v>42490</v>
      </c>
      <c r="H630" s="19">
        <v>7585</v>
      </c>
      <c r="I630" s="46"/>
      <c r="J630" s="46"/>
    </row>
    <row r="631" spans="1:10" ht="51" x14ac:dyDescent="0.2">
      <c r="A631" s="11" t="s">
        <v>794</v>
      </c>
      <c r="B631" s="9" t="s">
        <v>825</v>
      </c>
      <c r="C631" s="41" t="s">
        <v>828</v>
      </c>
      <c r="D631" s="8"/>
      <c r="E631" s="10">
        <v>8500</v>
      </c>
      <c r="F631" s="10">
        <v>39990</v>
      </c>
      <c r="G631" s="10">
        <f>F631-E631</f>
        <v>31490</v>
      </c>
      <c r="H631" s="19">
        <v>5674</v>
      </c>
      <c r="I631" s="46"/>
      <c r="J631" s="46"/>
    </row>
    <row r="632" spans="1:10" x14ac:dyDescent="0.2">
      <c r="A632" s="52" t="s">
        <v>794</v>
      </c>
      <c r="B632" s="47" t="s">
        <v>829</v>
      </c>
      <c r="C632" s="53" t="s">
        <v>54</v>
      </c>
      <c r="D632" s="50"/>
      <c r="E632" s="50">
        <v>4000</v>
      </c>
      <c r="F632" s="50">
        <f>G632+E632</f>
        <v>33890</v>
      </c>
      <c r="G632" s="50">
        <v>29890</v>
      </c>
      <c r="H632" s="49"/>
      <c r="I632" s="46"/>
      <c r="J632" s="46"/>
    </row>
    <row r="633" spans="1:10" ht="38.25" x14ac:dyDescent="0.2">
      <c r="A633" s="52" t="s">
        <v>794</v>
      </c>
      <c r="B633" s="9" t="s">
        <v>830</v>
      </c>
      <c r="C633" s="41" t="s">
        <v>831</v>
      </c>
      <c r="D633" s="10"/>
      <c r="E633" s="10">
        <v>2000</v>
      </c>
      <c r="F633" s="10">
        <v>9990</v>
      </c>
      <c r="G633" s="10">
        <v>7990</v>
      </c>
      <c r="H633" s="8">
        <v>1403</v>
      </c>
      <c r="I633" s="46"/>
      <c r="J633" s="46"/>
    </row>
    <row r="634" spans="1:10" x14ac:dyDescent="0.2">
      <c r="A634" s="52" t="s">
        <v>794</v>
      </c>
      <c r="B634" s="47" t="s">
        <v>832</v>
      </c>
      <c r="C634" s="53" t="s">
        <v>51</v>
      </c>
      <c r="D634" s="50" t="s">
        <v>32</v>
      </c>
      <c r="E634" s="50">
        <f>F634-G634</f>
        <v>2000</v>
      </c>
      <c r="F634" s="50">
        <v>11290</v>
      </c>
      <c r="G634" s="50">
        <v>9290</v>
      </c>
      <c r="H634" s="51"/>
      <c r="I634" s="46"/>
      <c r="J634" s="46"/>
    </row>
    <row r="635" spans="1:10" ht="38.25" x14ac:dyDescent="0.2">
      <c r="A635" s="52" t="s">
        <v>794</v>
      </c>
      <c r="B635" s="47" t="s">
        <v>832</v>
      </c>
      <c r="C635" s="53" t="s">
        <v>833</v>
      </c>
      <c r="D635" s="50" t="s">
        <v>32</v>
      </c>
      <c r="E635" s="50">
        <v>2000</v>
      </c>
      <c r="F635" s="50">
        <v>11290</v>
      </c>
      <c r="G635" s="50">
        <v>9290</v>
      </c>
      <c r="H635" s="49">
        <v>1679</v>
      </c>
      <c r="I635" s="46"/>
      <c r="J635" s="46"/>
    </row>
    <row r="636" spans="1:10" x14ac:dyDescent="0.2">
      <c r="A636" s="52" t="s">
        <v>794</v>
      </c>
      <c r="B636" s="47" t="s">
        <v>834</v>
      </c>
      <c r="C636" s="53" t="s">
        <v>51</v>
      </c>
      <c r="D636" s="50">
        <v>1300</v>
      </c>
      <c r="E636" s="50">
        <v>2000</v>
      </c>
      <c r="F636" s="50">
        <v>13990</v>
      </c>
      <c r="G636" s="50">
        <v>11990</v>
      </c>
      <c r="H636" s="51"/>
      <c r="I636" s="46"/>
      <c r="J636" s="46"/>
    </row>
    <row r="637" spans="1:10" ht="38.25" x14ac:dyDescent="0.2">
      <c r="A637" s="52" t="s">
        <v>835</v>
      </c>
      <c r="B637" s="9" t="s">
        <v>836</v>
      </c>
      <c r="C637" s="41" t="s">
        <v>837</v>
      </c>
      <c r="D637" s="10"/>
      <c r="E637" s="10">
        <f>F637-G637</f>
        <v>2730</v>
      </c>
      <c r="F637" s="10">
        <v>34130</v>
      </c>
      <c r="G637" s="10">
        <v>31400</v>
      </c>
      <c r="H637" s="8">
        <v>4901</v>
      </c>
      <c r="I637" s="46"/>
      <c r="J637" s="46"/>
    </row>
    <row r="638" spans="1:10" ht="38.25" x14ac:dyDescent="0.2">
      <c r="A638" s="52" t="s">
        <v>835</v>
      </c>
      <c r="B638" s="9" t="s">
        <v>836</v>
      </c>
      <c r="C638" s="41" t="s">
        <v>838</v>
      </c>
      <c r="D638" s="10"/>
      <c r="E638" s="10">
        <f>F638-G638</f>
        <v>2970</v>
      </c>
      <c r="F638" s="10">
        <v>37130</v>
      </c>
      <c r="G638" s="10">
        <v>34160</v>
      </c>
      <c r="H638" s="8">
        <v>5335</v>
      </c>
      <c r="I638" s="46"/>
      <c r="J638" s="46"/>
    </row>
    <row r="639" spans="1:10" ht="38.25" x14ac:dyDescent="0.2">
      <c r="A639" s="52" t="s">
        <v>835</v>
      </c>
      <c r="B639" s="9" t="s">
        <v>839</v>
      </c>
      <c r="C639" s="41" t="s">
        <v>840</v>
      </c>
      <c r="D639" s="8"/>
      <c r="E639" s="10"/>
      <c r="F639" s="8"/>
      <c r="G639" s="8"/>
      <c r="H639" s="19"/>
      <c r="I639" s="46"/>
      <c r="J639" s="46"/>
    </row>
    <row r="640" spans="1:10" ht="38.25" x14ac:dyDescent="0.2">
      <c r="A640" s="52" t="s">
        <v>835</v>
      </c>
      <c r="B640" s="9" t="s">
        <v>841</v>
      </c>
      <c r="C640" s="41" t="s">
        <v>842</v>
      </c>
      <c r="D640" s="8"/>
      <c r="E640" s="10">
        <f>F640-G640</f>
        <v>3750</v>
      </c>
      <c r="F640" s="8">
        <v>46880</v>
      </c>
      <c r="G640" s="8">
        <v>43130</v>
      </c>
      <c r="H640" s="8">
        <v>6547</v>
      </c>
      <c r="I640" s="46"/>
      <c r="J640" s="46"/>
    </row>
    <row r="641" spans="1:10" ht="38.25" x14ac:dyDescent="0.2">
      <c r="A641" s="52" t="s">
        <v>835</v>
      </c>
      <c r="B641" s="9" t="s">
        <v>843</v>
      </c>
      <c r="C641" s="41" t="s">
        <v>844</v>
      </c>
      <c r="D641" s="8"/>
      <c r="E641" s="10">
        <f>F641-G641</f>
        <v>3210</v>
      </c>
      <c r="F641" s="8">
        <v>40130</v>
      </c>
      <c r="G641" s="8">
        <v>36920</v>
      </c>
      <c r="H641" s="8">
        <v>5554</v>
      </c>
      <c r="I641" s="46"/>
      <c r="J641" s="46"/>
    </row>
    <row r="642" spans="1:10" ht="38.25" x14ac:dyDescent="0.2">
      <c r="A642" s="52" t="s">
        <v>835</v>
      </c>
      <c r="B642" s="9" t="s">
        <v>843</v>
      </c>
      <c r="C642" s="41" t="s">
        <v>845</v>
      </c>
      <c r="D642" s="8"/>
      <c r="E642" s="10"/>
      <c r="F642" s="8"/>
      <c r="G642" s="8"/>
      <c r="H642" s="19"/>
      <c r="I642" s="46"/>
      <c r="J642" s="46"/>
    </row>
    <row r="643" spans="1:10" x14ac:dyDescent="0.2">
      <c r="A643" s="52" t="s">
        <v>835</v>
      </c>
      <c r="B643" s="9" t="s">
        <v>786</v>
      </c>
      <c r="C643" s="41" t="s">
        <v>846</v>
      </c>
      <c r="D643" s="8">
        <v>300</v>
      </c>
      <c r="E643" s="10"/>
      <c r="F643" s="8"/>
      <c r="G643" s="8"/>
      <c r="H643" s="8"/>
      <c r="I643" s="46"/>
      <c r="J643" s="46"/>
    </row>
    <row r="644" spans="1:10" ht="38.25" x14ac:dyDescent="0.2">
      <c r="A644" s="52" t="s">
        <v>835</v>
      </c>
      <c r="B644" s="9" t="s">
        <v>847</v>
      </c>
      <c r="C644" s="41" t="s">
        <v>848</v>
      </c>
      <c r="D644" s="8"/>
      <c r="E644" s="10">
        <f>F644-G644</f>
        <v>3480</v>
      </c>
      <c r="F644" s="10">
        <v>23070</v>
      </c>
      <c r="G644" s="10">
        <v>19590</v>
      </c>
      <c r="H644" s="10">
        <v>2360</v>
      </c>
      <c r="I644" s="46"/>
      <c r="J644" s="46"/>
    </row>
    <row r="645" spans="1:10" ht="38.25" x14ac:dyDescent="0.2">
      <c r="A645" s="52" t="s">
        <v>835</v>
      </c>
      <c r="B645" s="9" t="s">
        <v>847</v>
      </c>
      <c r="C645" s="41" t="s">
        <v>849</v>
      </c>
      <c r="D645" s="8"/>
      <c r="E645" s="10">
        <f>F645-G645</f>
        <v>3710</v>
      </c>
      <c r="F645" s="10">
        <v>24700</v>
      </c>
      <c r="G645" s="10">
        <v>20990</v>
      </c>
      <c r="H645" s="10">
        <v>2563</v>
      </c>
      <c r="I645" s="46"/>
      <c r="J645" s="46"/>
    </row>
    <row r="646" spans="1:10" ht="38.25" x14ac:dyDescent="0.2">
      <c r="A646" s="52" t="s">
        <v>835</v>
      </c>
      <c r="B646" s="9" t="s">
        <v>850</v>
      </c>
      <c r="C646" s="41" t="s">
        <v>851</v>
      </c>
      <c r="D646" s="8"/>
      <c r="E646" s="10"/>
      <c r="F646" s="10"/>
      <c r="G646" s="10"/>
      <c r="H646" s="20"/>
      <c r="I646" s="46"/>
      <c r="J646" s="46"/>
    </row>
    <row r="647" spans="1:10" ht="25.5" x14ac:dyDescent="0.2">
      <c r="A647" s="52" t="s">
        <v>835</v>
      </c>
      <c r="B647" s="9" t="s">
        <v>850</v>
      </c>
      <c r="C647" s="41" t="s">
        <v>852</v>
      </c>
      <c r="D647" s="8"/>
      <c r="E647" s="10"/>
      <c r="F647" s="10"/>
      <c r="G647" s="10"/>
      <c r="H647" s="10"/>
      <c r="I647" s="46"/>
      <c r="J647" s="46"/>
    </row>
    <row r="648" spans="1:10" ht="38.25" x14ac:dyDescent="0.2">
      <c r="A648" s="52" t="s">
        <v>835</v>
      </c>
      <c r="B648" s="9" t="s">
        <v>853</v>
      </c>
      <c r="C648" s="41" t="s">
        <v>854</v>
      </c>
      <c r="D648" s="8"/>
      <c r="E648" s="10">
        <f>F648-G648</f>
        <v>3364</v>
      </c>
      <c r="F648" s="10">
        <v>19790</v>
      </c>
      <c r="G648" s="10">
        <v>16426</v>
      </c>
      <c r="H648" s="10">
        <v>3502</v>
      </c>
      <c r="I648" s="46"/>
      <c r="J648" s="46"/>
    </row>
    <row r="649" spans="1:10" ht="38.25" x14ac:dyDescent="0.2">
      <c r="A649" s="52" t="s">
        <v>835</v>
      </c>
      <c r="B649" s="9" t="s">
        <v>853</v>
      </c>
      <c r="C649" s="41" t="s">
        <v>855</v>
      </c>
      <c r="D649" s="8"/>
      <c r="E649" s="10">
        <f>F649-G649</f>
        <v>2319</v>
      </c>
      <c r="F649" s="10">
        <v>15990</v>
      </c>
      <c r="G649" s="10">
        <v>13671</v>
      </c>
      <c r="H649" s="10">
        <v>2914</v>
      </c>
      <c r="I649" s="46"/>
      <c r="J649" s="46"/>
    </row>
    <row r="650" spans="1:10" ht="51" x14ac:dyDescent="0.2">
      <c r="A650" s="52" t="s">
        <v>835</v>
      </c>
      <c r="B650" s="9" t="s">
        <v>853</v>
      </c>
      <c r="C650" s="41" t="s">
        <v>856</v>
      </c>
      <c r="D650" s="8"/>
      <c r="E650" s="10">
        <f>F650-G650</f>
        <v>3206</v>
      </c>
      <c r="F650" s="10">
        <v>21795</v>
      </c>
      <c r="G650" s="10">
        <v>18589</v>
      </c>
      <c r="H650" s="10">
        <v>3963</v>
      </c>
      <c r="I650" s="46"/>
      <c r="J650" s="46"/>
    </row>
    <row r="651" spans="1:10" x14ac:dyDescent="0.2">
      <c r="A651" s="52" t="s">
        <v>835</v>
      </c>
      <c r="B651" s="9" t="s">
        <v>853</v>
      </c>
      <c r="C651" s="41" t="s">
        <v>206</v>
      </c>
      <c r="D651" s="8"/>
      <c r="E651" s="10">
        <v>5000</v>
      </c>
      <c r="F651" s="10"/>
      <c r="G651" s="10"/>
      <c r="H651" s="10"/>
      <c r="I651" s="46"/>
      <c r="J651" s="46"/>
    </row>
    <row r="652" spans="1:10" ht="38.25" x14ac:dyDescent="0.2">
      <c r="A652" s="52" t="s">
        <v>835</v>
      </c>
      <c r="B652" s="9" t="s">
        <v>853</v>
      </c>
      <c r="C652" s="41" t="s">
        <v>857</v>
      </c>
      <c r="D652" s="8"/>
      <c r="E652" s="10"/>
      <c r="F652" s="10"/>
      <c r="G652" s="10"/>
      <c r="H652" s="20"/>
      <c r="I652" s="46"/>
      <c r="J652" s="46"/>
    </row>
    <row r="653" spans="1:10" ht="89.25" x14ac:dyDescent="0.2">
      <c r="A653" s="52" t="s">
        <v>835</v>
      </c>
      <c r="B653" s="9" t="s">
        <v>858</v>
      </c>
      <c r="C653" s="41" t="s">
        <v>859</v>
      </c>
      <c r="D653" s="8" t="s">
        <v>32</v>
      </c>
      <c r="E653" s="10">
        <f>F653-G653+2000</f>
        <v>5429</v>
      </c>
      <c r="F653" s="10">
        <f>35999+1049</f>
        <v>37048</v>
      </c>
      <c r="G653" s="10">
        <v>33619</v>
      </c>
      <c r="H653" s="10">
        <v>5184</v>
      </c>
      <c r="I653" s="46"/>
      <c r="J653" s="46"/>
    </row>
    <row r="654" spans="1:10" ht="38.25" x14ac:dyDescent="0.2">
      <c r="A654" s="52" t="s">
        <v>835</v>
      </c>
      <c r="B654" s="9" t="s">
        <v>860</v>
      </c>
      <c r="C654" s="41" t="s">
        <v>307</v>
      </c>
      <c r="D654" s="8"/>
      <c r="E654" s="10"/>
      <c r="F654" s="10"/>
      <c r="G654" s="10"/>
      <c r="H654" s="20"/>
      <c r="I654" s="46"/>
      <c r="J654" s="46"/>
    </row>
    <row r="655" spans="1:10" ht="38.25" x14ac:dyDescent="0.2">
      <c r="A655" s="52" t="s">
        <v>835</v>
      </c>
      <c r="B655" s="9" t="s">
        <v>861</v>
      </c>
      <c r="C655" s="41" t="s">
        <v>862</v>
      </c>
      <c r="D655" s="8"/>
      <c r="E655" s="10"/>
      <c r="F655" s="10"/>
      <c r="G655" s="10"/>
      <c r="H655" s="20"/>
      <c r="I655" s="46"/>
      <c r="J655" s="46"/>
    </row>
    <row r="656" spans="1:10" x14ac:dyDescent="0.2">
      <c r="A656" s="52" t="s">
        <v>835</v>
      </c>
      <c r="B656" s="9" t="s">
        <v>863</v>
      </c>
      <c r="C656" s="41" t="s">
        <v>54</v>
      </c>
      <c r="D656" s="8"/>
      <c r="E656" s="10">
        <f>F656-G656</f>
        <v>2100</v>
      </c>
      <c r="F656" s="10">
        <v>14590</v>
      </c>
      <c r="G656" s="10">
        <v>12490</v>
      </c>
      <c r="H656" s="20"/>
      <c r="I656" s="46"/>
      <c r="J656" s="46"/>
    </row>
    <row r="657" spans="1:10" ht="25.5" x14ac:dyDescent="0.2">
      <c r="A657" s="52" t="s">
        <v>835</v>
      </c>
      <c r="B657" s="9" t="s">
        <v>863</v>
      </c>
      <c r="C657" s="41" t="s">
        <v>864</v>
      </c>
      <c r="D657" s="8"/>
      <c r="E657" s="10"/>
      <c r="F657" s="10"/>
      <c r="G657" s="10"/>
      <c r="H657" s="8"/>
      <c r="I657" s="46"/>
      <c r="J657" s="46"/>
    </row>
    <row r="658" spans="1:10" ht="25.5" x14ac:dyDescent="0.2">
      <c r="A658" s="52" t="s">
        <v>835</v>
      </c>
      <c r="B658" s="9" t="s">
        <v>863</v>
      </c>
      <c r="C658" s="41" t="s">
        <v>865</v>
      </c>
      <c r="D658" s="8"/>
      <c r="E658" s="10"/>
      <c r="F658" s="10"/>
      <c r="G658" s="10"/>
      <c r="H658" s="10"/>
      <c r="I658" s="46"/>
      <c r="J658" s="46"/>
    </row>
    <row r="659" spans="1:10" x14ac:dyDescent="0.2">
      <c r="A659" s="52" t="s">
        <v>835</v>
      </c>
      <c r="B659" s="9" t="s">
        <v>863</v>
      </c>
      <c r="C659" s="41" t="s">
        <v>206</v>
      </c>
      <c r="D659" s="8"/>
      <c r="E659" s="10">
        <v>4000</v>
      </c>
      <c r="F659" s="10"/>
      <c r="G659" s="10"/>
      <c r="H659" s="8"/>
      <c r="I659" s="46"/>
      <c r="J659" s="46"/>
    </row>
    <row r="660" spans="1:10" ht="25.5" x14ac:dyDescent="0.2">
      <c r="A660" s="52" t="s">
        <v>835</v>
      </c>
      <c r="B660" s="9" t="s">
        <v>866</v>
      </c>
      <c r="C660" s="41" t="s">
        <v>867</v>
      </c>
      <c r="D660" s="8"/>
      <c r="E660" s="10"/>
      <c r="F660" s="10"/>
      <c r="G660" s="10"/>
      <c r="H660" s="8"/>
      <c r="I660" s="46"/>
      <c r="J660" s="46"/>
    </row>
    <row r="661" spans="1:10" ht="38.25" x14ac:dyDescent="0.2">
      <c r="A661" s="52" t="s">
        <v>835</v>
      </c>
      <c r="B661" s="9" t="s">
        <v>868</v>
      </c>
      <c r="C661" s="41" t="s">
        <v>869</v>
      </c>
      <c r="D661" s="8"/>
      <c r="E661" s="10">
        <f>F661-G661</f>
        <v>1529</v>
      </c>
      <c r="F661" s="10">
        <v>19990</v>
      </c>
      <c r="G661" s="10">
        <v>18461</v>
      </c>
      <c r="H661" s="8">
        <v>3832</v>
      </c>
      <c r="I661" s="46"/>
      <c r="J661" s="46"/>
    </row>
    <row r="662" spans="1:10" ht="38.25" x14ac:dyDescent="0.2">
      <c r="A662" s="52" t="s">
        <v>835</v>
      </c>
      <c r="B662" s="9" t="s">
        <v>868</v>
      </c>
      <c r="C662" s="41" t="s">
        <v>870</v>
      </c>
      <c r="D662" s="8"/>
      <c r="E662" s="10">
        <f>F662-G662</f>
        <v>1922</v>
      </c>
      <c r="F662" s="10">
        <v>26150</v>
      </c>
      <c r="G662" s="10">
        <v>24228</v>
      </c>
      <c r="H662" s="8">
        <v>5030</v>
      </c>
      <c r="I662" s="46"/>
      <c r="J662" s="46"/>
    </row>
    <row r="663" spans="1:10" ht="38.25" x14ac:dyDescent="0.2">
      <c r="A663" s="52" t="s">
        <v>835</v>
      </c>
      <c r="B663" s="9" t="s">
        <v>868</v>
      </c>
      <c r="C663" s="41" t="s">
        <v>871</v>
      </c>
      <c r="D663" s="8"/>
      <c r="E663" s="10">
        <f>F663-G663</f>
        <v>3981</v>
      </c>
      <c r="F663" s="10">
        <v>38300</v>
      </c>
      <c r="G663" s="10">
        <v>34319</v>
      </c>
      <c r="H663" s="8">
        <v>6998</v>
      </c>
      <c r="I663" s="46"/>
      <c r="J663" s="46"/>
    </row>
    <row r="664" spans="1:10" x14ac:dyDescent="0.2">
      <c r="A664" s="52" t="s">
        <v>835</v>
      </c>
      <c r="B664" s="9" t="s">
        <v>868</v>
      </c>
      <c r="C664" s="41" t="s">
        <v>206</v>
      </c>
      <c r="D664" s="8"/>
      <c r="E664" s="10">
        <v>5000</v>
      </c>
      <c r="F664" s="10"/>
      <c r="G664" s="10"/>
      <c r="H664" s="8"/>
      <c r="I664" s="46"/>
      <c r="J664" s="46"/>
    </row>
    <row r="665" spans="1:10" ht="38.25" x14ac:dyDescent="0.2">
      <c r="A665" s="52" t="s">
        <v>835</v>
      </c>
      <c r="B665" s="9" t="s">
        <v>872</v>
      </c>
      <c r="C665" s="41" t="s">
        <v>873</v>
      </c>
      <c r="D665" s="8"/>
      <c r="E665" s="10">
        <f>F665-G665</f>
        <v>2519</v>
      </c>
      <c r="F665" s="10">
        <v>25440</v>
      </c>
      <c r="G665" s="10">
        <v>22921</v>
      </c>
      <c r="H665" s="8">
        <v>4535</v>
      </c>
      <c r="I665" s="46"/>
      <c r="J665" s="46"/>
    </row>
    <row r="666" spans="1:10" ht="38.25" x14ac:dyDescent="0.2">
      <c r="A666" s="52" t="s">
        <v>835</v>
      </c>
      <c r="B666" s="9" t="s">
        <v>872</v>
      </c>
      <c r="C666" s="41" t="s">
        <v>874</v>
      </c>
      <c r="D666" s="10"/>
      <c r="E666" s="10">
        <f>F666-G666</f>
        <v>5344</v>
      </c>
      <c r="F666" s="10">
        <v>36690</v>
      </c>
      <c r="G666" s="10">
        <v>31346</v>
      </c>
      <c r="H666" s="10">
        <v>6354</v>
      </c>
      <c r="I666" s="46"/>
      <c r="J666" s="46"/>
    </row>
    <row r="667" spans="1:10" ht="38.25" x14ac:dyDescent="0.2">
      <c r="A667" s="52" t="s">
        <v>835</v>
      </c>
      <c r="B667" s="9" t="s">
        <v>872</v>
      </c>
      <c r="C667" s="41" t="s">
        <v>875</v>
      </c>
      <c r="D667" s="10"/>
      <c r="E667" s="10">
        <f>F667-G667</f>
        <v>2584</v>
      </c>
      <c r="F667" s="10">
        <v>43390</v>
      </c>
      <c r="G667" s="10">
        <v>40806</v>
      </c>
      <c r="H667" s="8">
        <v>8250</v>
      </c>
      <c r="I667" s="46"/>
      <c r="J667" s="46"/>
    </row>
    <row r="668" spans="1:10" x14ac:dyDescent="0.2">
      <c r="A668" s="52" t="s">
        <v>835</v>
      </c>
      <c r="B668" s="9" t="s">
        <v>872</v>
      </c>
      <c r="C668" s="41" t="s">
        <v>206</v>
      </c>
      <c r="D668" s="10"/>
      <c r="E668" s="10">
        <v>6500</v>
      </c>
      <c r="F668" s="10"/>
      <c r="G668" s="10"/>
      <c r="H668" s="8"/>
      <c r="I668" s="46"/>
      <c r="J668" s="46"/>
    </row>
    <row r="669" spans="1:10" ht="38.25" x14ac:dyDescent="0.2">
      <c r="A669" s="52" t="s">
        <v>835</v>
      </c>
      <c r="B669" s="9" t="s">
        <v>872</v>
      </c>
      <c r="C669" s="41" t="s">
        <v>876</v>
      </c>
      <c r="D669" s="10"/>
      <c r="E669" s="10"/>
      <c r="F669" s="10"/>
      <c r="G669" s="10"/>
      <c r="H669" s="20"/>
      <c r="I669" s="46"/>
      <c r="J669" s="46"/>
    </row>
    <row r="670" spans="1:10" ht="38.25" x14ac:dyDescent="0.2">
      <c r="A670" s="52" t="s">
        <v>835</v>
      </c>
      <c r="B670" s="9" t="s">
        <v>877</v>
      </c>
      <c r="C670" s="41" t="s">
        <v>878</v>
      </c>
      <c r="D670" s="10"/>
      <c r="E670" s="10"/>
      <c r="F670" s="10"/>
      <c r="G670" s="10"/>
      <c r="H670" s="20"/>
      <c r="I670" s="46"/>
      <c r="J670" s="46"/>
    </row>
    <row r="671" spans="1:10" ht="38.25" x14ac:dyDescent="0.2">
      <c r="A671" s="52" t="s">
        <v>835</v>
      </c>
      <c r="B671" s="9" t="s">
        <v>879</v>
      </c>
      <c r="C671" s="41" t="s">
        <v>880</v>
      </c>
      <c r="D671" s="10"/>
      <c r="E671" s="10"/>
      <c r="F671" s="10"/>
      <c r="G671" s="10"/>
      <c r="H671" s="20"/>
      <c r="I671" s="46"/>
      <c r="J671" s="46"/>
    </row>
    <row r="672" spans="1:10" ht="38.25" x14ac:dyDescent="0.2">
      <c r="A672" s="52" t="s">
        <v>835</v>
      </c>
      <c r="B672" s="9" t="s">
        <v>881</v>
      </c>
      <c r="C672" s="41" t="s">
        <v>882</v>
      </c>
      <c r="D672" s="10"/>
      <c r="E672" s="10"/>
      <c r="F672" s="10"/>
      <c r="G672" s="10"/>
      <c r="H672" s="19"/>
      <c r="I672" s="46"/>
      <c r="J672" s="46"/>
    </row>
    <row r="673" spans="1:10" ht="38.25" x14ac:dyDescent="0.2">
      <c r="A673" s="52" t="s">
        <v>835</v>
      </c>
      <c r="B673" s="9" t="s">
        <v>883</v>
      </c>
      <c r="C673" s="41" t="s">
        <v>862</v>
      </c>
      <c r="D673" s="10"/>
      <c r="E673" s="10"/>
      <c r="F673" s="10"/>
      <c r="G673" s="10"/>
      <c r="H673" s="19"/>
      <c r="I673" s="46"/>
      <c r="J673" s="46"/>
    </row>
    <row r="674" spans="1:10" ht="38.25" x14ac:dyDescent="0.2">
      <c r="A674" s="52" t="s">
        <v>835</v>
      </c>
      <c r="B674" s="9" t="s">
        <v>884</v>
      </c>
      <c r="C674" s="41" t="s">
        <v>885</v>
      </c>
      <c r="D674" s="10"/>
      <c r="E674" s="10">
        <f>F674-G674</f>
        <v>3480</v>
      </c>
      <c r="F674" s="8">
        <v>18270</v>
      </c>
      <c r="G674" s="10">
        <v>14790</v>
      </c>
      <c r="H674" s="8">
        <v>1221</v>
      </c>
      <c r="I674" s="46"/>
      <c r="J674" s="46"/>
    </row>
    <row r="675" spans="1:10" ht="38.25" x14ac:dyDescent="0.2">
      <c r="A675" s="52" t="s">
        <v>835</v>
      </c>
      <c r="B675" s="9" t="s">
        <v>884</v>
      </c>
      <c r="C675" s="41" t="s">
        <v>886</v>
      </c>
      <c r="D675" s="10"/>
      <c r="E675" s="10">
        <f>F675-G675</f>
        <v>5281</v>
      </c>
      <c r="F675" s="8">
        <v>22910</v>
      </c>
      <c r="G675" s="10">
        <v>17629</v>
      </c>
      <c r="H675" s="8">
        <v>1599</v>
      </c>
      <c r="I675" s="46"/>
      <c r="J675" s="46"/>
    </row>
    <row r="676" spans="1:10" ht="38.25" x14ac:dyDescent="0.2">
      <c r="A676" s="52" t="s">
        <v>835</v>
      </c>
      <c r="B676" s="9" t="s">
        <v>884</v>
      </c>
      <c r="C676" s="41" t="s">
        <v>887</v>
      </c>
      <c r="D676" s="10"/>
      <c r="E676" s="10">
        <f>F676-G676</f>
        <v>6366</v>
      </c>
      <c r="F676" s="8">
        <v>27620</v>
      </c>
      <c r="G676" s="10">
        <v>21254</v>
      </c>
      <c r="H676" s="8">
        <v>1920</v>
      </c>
      <c r="I676" s="46"/>
      <c r="J676" s="46"/>
    </row>
    <row r="677" spans="1:10" x14ac:dyDescent="0.2">
      <c r="A677" s="52" t="s">
        <v>835</v>
      </c>
      <c r="B677" s="9" t="s">
        <v>884</v>
      </c>
      <c r="C677" s="41" t="s">
        <v>206</v>
      </c>
      <c r="D677" s="10"/>
      <c r="E677" s="10">
        <v>5000</v>
      </c>
      <c r="F677" s="10"/>
      <c r="G677" s="10"/>
      <c r="H677" s="10"/>
      <c r="I677" s="46"/>
      <c r="J677" s="46"/>
    </row>
    <row r="678" spans="1:10" ht="38.25" x14ac:dyDescent="0.2">
      <c r="A678" s="52" t="s">
        <v>835</v>
      </c>
      <c r="B678" s="9" t="s">
        <v>884</v>
      </c>
      <c r="C678" s="41" t="s">
        <v>888</v>
      </c>
      <c r="D678" s="10"/>
      <c r="E678" s="10"/>
      <c r="F678" s="10"/>
      <c r="G678" s="10"/>
      <c r="H678" s="20"/>
      <c r="I678" s="46"/>
      <c r="J678" s="46"/>
    </row>
    <row r="679" spans="1:10" ht="38.25" x14ac:dyDescent="0.2">
      <c r="A679" s="52" t="s">
        <v>835</v>
      </c>
      <c r="B679" s="9" t="s">
        <v>889</v>
      </c>
      <c r="C679" s="41" t="s">
        <v>890</v>
      </c>
      <c r="D679" s="10"/>
      <c r="E679" s="10"/>
      <c r="F679" s="10"/>
      <c r="G679" s="10"/>
      <c r="H679" s="19"/>
      <c r="I679" s="46"/>
      <c r="J679" s="46"/>
    </row>
    <row r="680" spans="1:10" x14ac:dyDescent="0.2">
      <c r="A680" s="52" t="s">
        <v>835</v>
      </c>
      <c r="B680" s="9" t="s">
        <v>891</v>
      </c>
      <c r="C680" s="41" t="s">
        <v>892</v>
      </c>
      <c r="D680" s="10"/>
      <c r="E680" s="10"/>
      <c r="F680" s="10"/>
      <c r="G680" s="10"/>
      <c r="H680" s="19"/>
      <c r="I680" s="46"/>
      <c r="J680" s="46"/>
    </row>
    <row r="681" spans="1:10" x14ac:dyDescent="0.2">
      <c r="A681" s="52" t="s">
        <v>835</v>
      </c>
      <c r="B681" s="9" t="s">
        <v>893</v>
      </c>
      <c r="C681" s="41" t="s">
        <v>892</v>
      </c>
      <c r="D681" s="10"/>
      <c r="E681" s="10"/>
      <c r="F681" s="10"/>
      <c r="G681" s="10"/>
      <c r="H681" s="19"/>
      <c r="I681" s="46"/>
      <c r="J681" s="46"/>
    </row>
    <row r="682" spans="1:10" x14ac:dyDescent="0.2">
      <c r="A682" s="52" t="s">
        <v>894</v>
      </c>
      <c r="B682" s="9" t="s">
        <v>895</v>
      </c>
      <c r="C682" s="41" t="s">
        <v>206</v>
      </c>
      <c r="D682" s="10"/>
      <c r="E682" s="10">
        <v>3000</v>
      </c>
      <c r="F682" s="10"/>
      <c r="G682" s="10"/>
      <c r="H682" s="8"/>
      <c r="I682" s="46"/>
      <c r="J682" s="46"/>
    </row>
    <row r="683" spans="1:10" ht="25.5" x14ac:dyDescent="0.2">
      <c r="A683" s="11" t="s">
        <v>894</v>
      </c>
      <c r="B683" s="9" t="s">
        <v>895</v>
      </c>
      <c r="C683" s="43" t="s">
        <v>896</v>
      </c>
      <c r="D683" s="10"/>
      <c r="E683" s="10"/>
      <c r="F683" s="10"/>
      <c r="G683" s="10"/>
      <c r="H683" s="19"/>
      <c r="I683" s="46"/>
      <c r="J683" s="46"/>
    </row>
    <row r="684" spans="1:10" ht="25.5" x14ac:dyDescent="0.2">
      <c r="A684" s="11" t="s">
        <v>894</v>
      </c>
      <c r="B684" s="9" t="s">
        <v>895</v>
      </c>
      <c r="C684" s="43" t="s">
        <v>897</v>
      </c>
      <c r="D684" s="10"/>
      <c r="E684" s="10"/>
      <c r="F684" s="10"/>
      <c r="G684" s="10"/>
      <c r="H684" s="19"/>
      <c r="I684" s="46"/>
      <c r="J684" s="46"/>
    </row>
    <row r="685" spans="1:10" ht="38.25" x14ac:dyDescent="0.2">
      <c r="A685" s="11" t="s">
        <v>894</v>
      </c>
      <c r="B685" s="9" t="s">
        <v>898</v>
      </c>
      <c r="C685" s="43" t="s">
        <v>493</v>
      </c>
      <c r="D685" s="10"/>
      <c r="E685" s="10"/>
      <c r="F685" s="10"/>
      <c r="G685" s="10"/>
      <c r="H685" s="19"/>
      <c r="I685" s="46"/>
      <c r="J685" s="46"/>
    </row>
    <row r="686" spans="1:10" ht="38.25" x14ac:dyDescent="0.2">
      <c r="A686" s="11" t="s">
        <v>894</v>
      </c>
      <c r="B686" s="9" t="s">
        <v>898</v>
      </c>
      <c r="C686" s="43" t="s">
        <v>899</v>
      </c>
      <c r="D686" s="10"/>
      <c r="E686" s="10"/>
      <c r="F686" s="10"/>
      <c r="G686" s="10"/>
      <c r="H686" s="19"/>
      <c r="I686" s="46"/>
      <c r="J686" s="46"/>
    </row>
    <row r="687" spans="1:10" x14ac:dyDescent="0.2">
      <c r="A687" s="52" t="s">
        <v>894</v>
      </c>
      <c r="B687" s="9" t="s">
        <v>900</v>
      </c>
      <c r="C687" s="41" t="s">
        <v>206</v>
      </c>
      <c r="D687" s="10"/>
      <c r="E687" s="10">
        <v>5000</v>
      </c>
      <c r="F687" s="10"/>
      <c r="G687" s="10"/>
      <c r="H687" s="8"/>
      <c r="I687" s="46"/>
      <c r="J687" s="46"/>
    </row>
    <row r="688" spans="1:10" ht="25.5" x14ac:dyDescent="0.2">
      <c r="A688" s="11" t="s">
        <v>894</v>
      </c>
      <c r="B688" s="9" t="s">
        <v>901</v>
      </c>
      <c r="C688" s="43" t="s">
        <v>902</v>
      </c>
      <c r="D688" s="10"/>
      <c r="E688" s="10"/>
      <c r="F688" s="10"/>
      <c r="G688" s="10"/>
      <c r="H688" s="19"/>
      <c r="I688" s="46"/>
      <c r="J688" s="46"/>
    </row>
    <row r="689" spans="1:10" ht="38.25" x14ac:dyDescent="0.2">
      <c r="A689" s="11" t="s">
        <v>894</v>
      </c>
      <c r="B689" s="9" t="s">
        <v>903</v>
      </c>
      <c r="C689" s="43" t="s">
        <v>904</v>
      </c>
      <c r="D689" s="10"/>
      <c r="E689" s="10"/>
      <c r="F689" s="10"/>
      <c r="G689" s="10"/>
      <c r="H689" s="19"/>
      <c r="I689" s="46"/>
      <c r="J689" s="46"/>
    </row>
    <row r="690" spans="1:10" ht="38.25" x14ac:dyDescent="0.2">
      <c r="A690" s="11" t="s">
        <v>894</v>
      </c>
      <c r="B690" s="9" t="s">
        <v>903</v>
      </c>
      <c r="C690" s="43" t="s">
        <v>905</v>
      </c>
      <c r="D690" s="10"/>
      <c r="E690" s="10"/>
      <c r="F690" s="10"/>
      <c r="G690" s="10"/>
      <c r="H690" s="19"/>
      <c r="I690" s="46"/>
      <c r="J690" s="46"/>
    </row>
    <row r="691" spans="1:10" ht="25.5" x14ac:dyDescent="0.2">
      <c r="A691" s="11" t="s">
        <v>894</v>
      </c>
      <c r="B691" s="9" t="s">
        <v>903</v>
      </c>
      <c r="C691" s="43" t="s">
        <v>906</v>
      </c>
      <c r="D691" s="10"/>
      <c r="E691" s="10"/>
      <c r="F691" s="10"/>
      <c r="G691" s="10"/>
      <c r="H691" s="19"/>
      <c r="I691" s="46"/>
      <c r="J691" s="46"/>
    </row>
    <row r="692" spans="1:10" ht="38.25" x14ac:dyDescent="0.2">
      <c r="A692" s="52" t="s">
        <v>894</v>
      </c>
      <c r="B692" s="9" t="s">
        <v>907</v>
      </c>
      <c r="C692" s="41" t="s">
        <v>908</v>
      </c>
      <c r="D692" s="10">
        <v>3000</v>
      </c>
      <c r="E692" s="10"/>
      <c r="F692" s="10"/>
      <c r="G692" s="10"/>
      <c r="H692" s="19">
        <v>3977</v>
      </c>
      <c r="I692" s="46"/>
      <c r="J692" s="46"/>
    </row>
    <row r="693" spans="1:10" ht="38.25" x14ac:dyDescent="0.2">
      <c r="A693" s="11" t="s">
        <v>894</v>
      </c>
      <c r="B693" s="9" t="s">
        <v>909</v>
      </c>
      <c r="C693" s="43" t="s">
        <v>910</v>
      </c>
      <c r="D693" s="10"/>
      <c r="E693" s="8"/>
      <c r="F693" s="8"/>
      <c r="G693" s="8"/>
      <c r="H693" s="8"/>
      <c r="I693" s="46"/>
      <c r="J693" s="46"/>
    </row>
    <row r="694" spans="1:10" ht="38.25" x14ac:dyDescent="0.2">
      <c r="A694" s="11" t="s">
        <v>894</v>
      </c>
      <c r="B694" s="9" t="s">
        <v>909</v>
      </c>
      <c r="C694" s="43" t="s">
        <v>911</v>
      </c>
      <c r="D694" s="10"/>
      <c r="E694" s="8"/>
      <c r="F694" s="8"/>
      <c r="G694" s="8"/>
      <c r="H694" s="19"/>
      <c r="I694" s="46"/>
      <c r="J694" s="46"/>
    </row>
    <row r="695" spans="1:10" ht="25.5" x14ac:dyDescent="0.2">
      <c r="A695" s="11" t="s">
        <v>894</v>
      </c>
      <c r="B695" s="9" t="s">
        <v>909</v>
      </c>
      <c r="C695" s="43" t="s">
        <v>912</v>
      </c>
      <c r="D695" s="10"/>
      <c r="E695" s="8"/>
      <c r="F695" s="8"/>
      <c r="G695" s="8"/>
      <c r="H695" s="19"/>
      <c r="I695" s="46"/>
      <c r="J695" s="46"/>
    </row>
    <row r="696" spans="1:10" ht="25.5" x14ac:dyDescent="0.2">
      <c r="A696" s="11" t="s">
        <v>894</v>
      </c>
      <c r="B696" s="9" t="s">
        <v>909</v>
      </c>
      <c r="C696" s="43" t="s">
        <v>913</v>
      </c>
      <c r="D696" s="8"/>
      <c r="E696" s="8"/>
      <c r="F696" s="8"/>
      <c r="G696" s="8"/>
      <c r="H696" s="19"/>
      <c r="I696" s="46"/>
      <c r="J696" s="46"/>
    </row>
    <row r="697" spans="1:10" ht="25.5" x14ac:dyDescent="0.2">
      <c r="A697" s="11" t="s">
        <v>894</v>
      </c>
      <c r="B697" s="9" t="s">
        <v>914</v>
      </c>
      <c r="C697" s="43" t="s">
        <v>915</v>
      </c>
      <c r="D697" s="8"/>
      <c r="E697" s="8"/>
      <c r="F697" s="8"/>
      <c r="G697" s="8"/>
      <c r="H697" s="19"/>
      <c r="I697" s="46"/>
      <c r="J697" s="46"/>
    </row>
    <row r="698" spans="1:10" ht="25.5" x14ac:dyDescent="0.2">
      <c r="A698" s="11" t="s">
        <v>894</v>
      </c>
      <c r="B698" s="9" t="s">
        <v>914</v>
      </c>
      <c r="C698" s="43" t="s">
        <v>916</v>
      </c>
      <c r="D698" s="8"/>
      <c r="E698" s="8"/>
      <c r="F698" s="8"/>
      <c r="G698" s="8"/>
      <c r="H698" s="19"/>
      <c r="I698" s="46"/>
      <c r="J698" s="46"/>
    </row>
    <row r="699" spans="1:10" ht="25.5" x14ac:dyDescent="0.2">
      <c r="A699" s="11" t="s">
        <v>894</v>
      </c>
      <c r="B699" s="9" t="s">
        <v>914</v>
      </c>
      <c r="C699" s="43" t="s">
        <v>917</v>
      </c>
      <c r="D699" s="8"/>
      <c r="E699" s="8"/>
      <c r="F699" s="8"/>
      <c r="G699" s="8"/>
      <c r="H699" s="19"/>
      <c r="I699" s="46"/>
      <c r="J699" s="46"/>
    </row>
    <row r="700" spans="1:10" ht="25.5" x14ac:dyDescent="0.2">
      <c r="A700" s="11" t="s">
        <v>894</v>
      </c>
      <c r="B700" s="9" t="s">
        <v>914</v>
      </c>
      <c r="C700" s="43" t="s">
        <v>918</v>
      </c>
      <c r="D700" s="8"/>
      <c r="E700" s="8"/>
      <c r="F700" s="8"/>
      <c r="G700" s="8"/>
      <c r="H700" s="19"/>
      <c r="I700" s="46"/>
      <c r="J700" s="46"/>
    </row>
    <row r="701" spans="1:10" x14ac:dyDescent="0.2">
      <c r="A701" s="52" t="s">
        <v>894</v>
      </c>
      <c r="B701" s="9" t="s">
        <v>919</v>
      </c>
      <c r="C701" s="41" t="s">
        <v>206</v>
      </c>
      <c r="D701" s="8"/>
      <c r="E701" s="8">
        <v>3500</v>
      </c>
      <c r="F701" s="8"/>
      <c r="G701" s="8"/>
      <c r="H701" s="8"/>
      <c r="I701" s="46"/>
      <c r="J701" s="46"/>
    </row>
    <row r="702" spans="1:10" ht="25.5" x14ac:dyDescent="0.2">
      <c r="A702" s="11" t="s">
        <v>894</v>
      </c>
      <c r="B702" s="9" t="s">
        <v>920</v>
      </c>
      <c r="C702" s="43" t="s">
        <v>921</v>
      </c>
      <c r="D702" s="8"/>
      <c r="E702" s="8"/>
      <c r="F702" s="8"/>
      <c r="G702" s="8"/>
      <c r="H702" s="19"/>
      <c r="I702" s="46"/>
      <c r="J702" s="46"/>
    </row>
    <row r="703" spans="1:10" ht="25.5" x14ac:dyDescent="0.2">
      <c r="A703" s="11" t="s">
        <v>894</v>
      </c>
      <c r="B703" s="9" t="s">
        <v>920</v>
      </c>
      <c r="C703" s="43" t="s">
        <v>922</v>
      </c>
      <c r="D703" s="8"/>
      <c r="E703" s="8"/>
      <c r="F703" s="8"/>
      <c r="G703" s="8"/>
      <c r="H703" s="19"/>
      <c r="I703" s="46"/>
      <c r="J703" s="46"/>
    </row>
    <row r="704" spans="1:10" ht="38.25" x14ac:dyDescent="0.2">
      <c r="A704" s="11" t="s">
        <v>894</v>
      </c>
      <c r="B704" s="9" t="s">
        <v>923</v>
      </c>
      <c r="C704" s="43" t="s">
        <v>924</v>
      </c>
      <c r="D704" s="8"/>
      <c r="E704" s="8"/>
      <c r="F704" s="8"/>
      <c r="G704" s="8"/>
      <c r="H704" s="19"/>
      <c r="I704" s="46"/>
      <c r="J704" s="46"/>
    </row>
    <row r="705" spans="1:10" ht="38.25" x14ac:dyDescent="0.2">
      <c r="A705" s="11" t="s">
        <v>894</v>
      </c>
      <c r="B705" s="9" t="s">
        <v>925</v>
      </c>
      <c r="C705" s="43" t="s">
        <v>926</v>
      </c>
      <c r="D705" s="8"/>
      <c r="E705" s="8"/>
      <c r="F705" s="8"/>
      <c r="G705" s="8"/>
      <c r="H705" s="19"/>
      <c r="I705" s="46"/>
      <c r="J705" s="46"/>
    </row>
    <row r="706" spans="1:10" ht="25.5" x14ac:dyDescent="0.2">
      <c r="A706" s="11" t="s">
        <v>894</v>
      </c>
      <c r="B706" s="9" t="s">
        <v>925</v>
      </c>
      <c r="C706" s="43" t="s">
        <v>927</v>
      </c>
      <c r="D706" s="8"/>
      <c r="E706" s="8"/>
      <c r="F706" s="8"/>
      <c r="G706" s="8"/>
      <c r="H706" s="19"/>
      <c r="I706" s="46"/>
      <c r="J706" s="46"/>
    </row>
    <row r="707" spans="1:10" ht="25.5" x14ac:dyDescent="0.2">
      <c r="A707" s="11" t="s">
        <v>894</v>
      </c>
      <c r="B707" s="9" t="s">
        <v>925</v>
      </c>
      <c r="C707" s="43" t="s">
        <v>928</v>
      </c>
      <c r="D707" s="8"/>
      <c r="E707" s="8"/>
      <c r="F707" s="8"/>
      <c r="G707" s="8"/>
      <c r="H707" s="19"/>
      <c r="I707" s="46"/>
      <c r="J707" s="46"/>
    </row>
    <row r="708" spans="1:10" ht="38.25" x14ac:dyDescent="0.2">
      <c r="A708" s="52" t="s">
        <v>894</v>
      </c>
      <c r="B708" s="9" t="s">
        <v>929</v>
      </c>
      <c r="C708" s="41" t="s">
        <v>930</v>
      </c>
      <c r="D708" s="8">
        <v>2800</v>
      </c>
      <c r="E708" s="8"/>
      <c r="F708" s="8"/>
      <c r="G708" s="8"/>
      <c r="H708" s="19">
        <v>2785</v>
      </c>
      <c r="I708" s="46"/>
      <c r="J708" s="46"/>
    </row>
    <row r="709" spans="1:10" x14ac:dyDescent="0.2">
      <c r="A709" s="52" t="s">
        <v>894</v>
      </c>
      <c r="B709" s="9" t="s">
        <v>931</v>
      </c>
      <c r="C709" s="41" t="s">
        <v>206</v>
      </c>
      <c r="D709" s="8"/>
      <c r="E709" s="8">
        <v>4000</v>
      </c>
      <c r="F709" s="8"/>
      <c r="G709" s="8"/>
      <c r="H709" s="8"/>
      <c r="I709" s="46"/>
      <c r="J709" s="46"/>
    </row>
    <row r="710" spans="1:10" ht="38.25" x14ac:dyDescent="0.2">
      <c r="A710" s="11" t="s">
        <v>894</v>
      </c>
      <c r="B710" s="9" t="s">
        <v>931</v>
      </c>
      <c r="C710" s="43" t="s">
        <v>150</v>
      </c>
      <c r="D710" s="8"/>
      <c r="E710" s="8"/>
      <c r="F710" s="8"/>
      <c r="G710" s="8"/>
      <c r="H710" s="19"/>
      <c r="I710" s="46"/>
      <c r="J710" s="46"/>
    </row>
    <row r="711" spans="1:10" ht="25.5" x14ac:dyDescent="0.2">
      <c r="A711" s="11" t="s">
        <v>894</v>
      </c>
      <c r="B711" s="9" t="s">
        <v>931</v>
      </c>
      <c r="C711" s="43" t="s">
        <v>932</v>
      </c>
      <c r="D711" s="8"/>
      <c r="E711" s="8"/>
      <c r="F711" s="8"/>
      <c r="G711" s="8"/>
      <c r="H711" s="19"/>
      <c r="I711" s="46"/>
      <c r="J711" s="46"/>
    </row>
    <row r="712" spans="1:10" ht="25.5" x14ac:dyDescent="0.2">
      <c r="A712" s="11" t="s">
        <v>894</v>
      </c>
      <c r="B712" s="9" t="s">
        <v>931</v>
      </c>
      <c r="C712" s="43" t="s">
        <v>933</v>
      </c>
      <c r="D712" s="8"/>
      <c r="E712" s="8"/>
      <c r="F712" s="8"/>
      <c r="G712" s="8"/>
      <c r="H712" s="19"/>
      <c r="I712" s="46"/>
      <c r="J712" s="46"/>
    </row>
    <row r="713" spans="1:10" x14ac:dyDescent="0.2">
      <c r="A713" s="52" t="s">
        <v>894</v>
      </c>
      <c r="B713" s="9" t="s">
        <v>934</v>
      </c>
      <c r="C713" s="41" t="s">
        <v>206</v>
      </c>
      <c r="D713" s="8"/>
      <c r="E713" s="8">
        <v>5000</v>
      </c>
      <c r="F713" s="8"/>
      <c r="G713" s="8"/>
      <c r="H713" s="8"/>
      <c r="I713" s="46"/>
      <c r="J713" s="46"/>
    </row>
    <row r="714" spans="1:10" ht="38.25" x14ac:dyDescent="0.2">
      <c r="A714" s="52" t="s">
        <v>894</v>
      </c>
      <c r="B714" s="9" t="s">
        <v>934</v>
      </c>
      <c r="C714" s="41" t="s">
        <v>935</v>
      </c>
      <c r="D714" s="8"/>
      <c r="E714" s="8"/>
      <c r="F714" s="8"/>
      <c r="G714" s="8"/>
      <c r="H714" s="19"/>
      <c r="I714" s="46"/>
      <c r="J714" s="46"/>
    </row>
    <row r="715" spans="1:10" ht="25.5" x14ac:dyDescent="0.2">
      <c r="A715" s="11" t="s">
        <v>894</v>
      </c>
      <c r="B715" s="9" t="s">
        <v>934</v>
      </c>
      <c r="C715" s="43" t="s">
        <v>936</v>
      </c>
      <c r="D715" s="8"/>
      <c r="E715" s="8"/>
      <c r="F715" s="8"/>
      <c r="G715" s="8"/>
      <c r="H715" s="19"/>
      <c r="I715" s="46"/>
      <c r="J715" s="46"/>
    </row>
    <row r="716" spans="1:10" ht="25.5" x14ac:dyDescent="0.2">
      <c r="A716" s="11" t="s">
        <v>894</v>
      </c>
      <c r="B716" s="9" t="s">
        <v>937</v>
      </c>
      <c r="C716" s="43" t="s">
        <v>938</v>
      </c>
      <c r="D716" s="8"/>
      <c r="E716" s="8"/>
      <c r="F716" s="8"/>
      <c r="G716" s="8"/>
      <c r="H716" s="19"/>
      <c r="I716" s="46"/>
      <c r="J716" s="46"/>
    </row>
    <row r="717" spans="1:10" x14ac:dyDescent="0.2">
      <c r="A717" s="52" t="s">
        <v>894</v>
      </c>
      <c r="B717" s="9" t="s">
        <v>939</v>
      </c>
      <c r="C717" s="41" t="s">
        <v>206</v>
      </c>
      <c r="D717" s="8"/>
      <c r="E717" s="8">
        <v>7000</v>
      </c>
      <c r="F717" s="8"/>
      <c r="G717" s="8"/>
      <c r="H717" s="8"/>
      <c r="I717" s="46"/>
      <c r="J717" s="46"/>
    </row>
    <row r="718" spans="1:10" ht="38.25" x14ac:dyDescent="0.2">
      <c r="A718" s="52" t="s">
        <v>894</v>
      </c>
      <c r="B718" s="9" t="s">
        <v>940</v>
      </c>
      <c r="C718" s="41" t="s">
        <v>941</v>
      </c>
      <c r="D718" s="8"/>
      <c r="E718" s="8"/>
      <c r="F718" s="8"/>
      <c r="G718" s="8"/>
      <c r="H718" s="19"/>
      <c r="I718" s="46"/>
      <c r="J718" s="46"/>
    </row>
    <row r="719" spans="1:10" ht="25.5" x14ac:dyDescent="0.2">
      <c r="A719" s="11" t="s">
        <v>894</v>
      </c>
      <c r="B719" s="9" t="s">
        <v>940</v>
      </c>
      <c r="C719" s="43" t="s">
        <v>942</v>
      </c>
      <c r="D719" s="8"/>
      <c r="E719" s="8"/>
      <c r="F719" s="8"/>
      <c r="G719" s="8"/>
      <c r="H719" s="19"/>
      <c r="I719" s="46"/>
      <c r="J719" s="46"/>
    </row>
    <row r="720" spans="1:10" ht="25.5" x14ac:dyDescent="0.2">
      <c r="A720" s="11" t="s">
        <v>894</v>
      </c>
      <c r="B720" s="9" t="s">
        <v>943</v>
      </c>
      <c r="C720" s="43" t="s">
        <v>944</v>
      </c>
      <c r="D720" s="8"/>
      <c r="E720" s="8"/>
      <c r="F720" s="8"/>
      <c r="G720" s="8"/>
      <c r="H720" s="19"/>
      <c r="I720" s="46"/>
      <c r="J720" s="46"/>
    </row>
    <row r="721" spans="1:10" ht="38.25" x14ac:dyDescent="0.2">
      <c r="A721" s="11" t="s">
        <v>894</v>
      </c>
      <c r="B721" s="9" t="s">
        <v>945</v>
      </c>
      <c r="C721" s="43" t="s">
        <v>946</v>
      </c>
      <c r="D721" s="8"/>
      <c r="E721" s="8"/>
      <c r="F721" s="8"/>
      <c r="G721" s="8"/>
      <c r="H721" s="19"/>
      <c r="I721" s="46"/>
      <c r="J721" s="46"/>
    </row>
    <row r="722" spans="1:10" ht="25.5" x14ac:dyDescent="0.2">
      <c r="A722" s="11" t="s">
        <v>894</v>
      </c>
      <c r="B722" s="9" t="s">
        <v>945</v>
      </c>
      <c r="C722" s="43" t="s">
        <v>947</v>
      </c>
      <c r="D722" s="8"/>
      <c r="E722" s="8"/>
      <c r="F722" s="8"/>
      <c r="G722" s="8"/>
      <c r="H722" s="19"/>
      <c r="I722" s="46"/>
      <c r="J722" s="46"/>
    </row>
    <row r="723" spans="1:10" ht="25.5" x14ac:dyDescent="0.2">
      <c r="A723" s="11" t="s">
        <v>894</v>
      </c>
      <c r="B723" s="9" t="s">
        <v>945</v>
      </c>
      <c r="C723" s="43" t="s">
        <v>948</v>
      </c>
      <c r="D723" s="8"/>
      <c r="E723" s="8"/>
      <c r="F723" s="8"/>
      <c r="G723" s="8"/>
      <c r="H723" s="19"/>
      <c r="I723" s="46"/>
      <c r="J723" s="46"/>
    </row>
    <row r="724" spans="1:10" ht="38.25" x14ac:dyDescent="0.2">
      <c r="A724" s="11" t="s">
        <v>894</v>
      </c>
      <c r="B724" s="9" t="s">
        <v>949</v>
      </c>
      <c r="C724" s="43" t="s">
        <v>950</v>
      </c>
      <c r="D724" s="8"/>
      <c r="E724" s="8"/>
      <c r="F724" s="8"/>
      <c r="G724" s="8"/>
      <c r="H724" s="8"/>
      <c r="I724" s="46"/>
      <c r="J724" s="46"/>
    </row>
    <row r="725" spans="1:10" ht="25.5" x14ac:dyDescent="0.2">
      <c r="A725" s="11" t="s">
        <v>894</v>
      </c>
      <c r="B725" s="9" t="s">
        <v>949</v>
      </c>
      <c r="C725" s="43" t="s">
        <v>951</v>
      </c>
      <c r="D725" s="8"/>
      <c r="E725" s="8"/>
      <c r="F725" s="8"/>
      <c r="G725" s="8"/>
      <c r="H725" s="19"/>
      <c r="I725" s="46"/>
      <c r="J725" s="46"/>
    </row>
    <row r="726" spans="1:10" ht="25.5" x14ac:dyDescent="0.2">
      <c r="A726" s="11" t="s">
        <v>894</v>
      </c>
      <c r="B726" s="9" t="s">
        <v>949</v>
      </c>
      <c r="C726" s="43" t="s">
        <v>952</v>
      </c>
      <c r="D726" s="8"/>
      <c r="E726" s="8"/>
      <c r="F726" s="8"/>
      <c r="G726" s="8"/>
      <c r="H726" s="19"/>
      <c r="I726" s="46"/>
      <c r="J726" s="46"/>
    </row>
    <row r="727" spans="1:10" ht="38.25" x14ac:dyDescent="0.2">
      <c r="A727" s="11" t="s">
        <v>894</v>
      </c>
      <c r="B727" s="9" t="s">
        <v>953</v>
      </c>
      <c r="C727" s="43" t="s">
        <v>954</v>
      </c>
      <c r="D727" s="8"/>
      <c r="E727" s="8"/>
      <c r="F727" s="8"/>
      <c r="G727" s="8"/>
      <c r="H727" s="19"/>
      <c r="I727" s="46"/>
      <c r="J727" s="46"/>
    </row>
    <row r="728" spans="1:10" x14ac:dyDescent="0.2">
      <c r="A728" s="52" t="s">
        <v>894</v>
      </c>
      <c r="B728" s="9" t="s">
        <v>955</v>
      </c>
      <c r="C728" s="41" t="s">
        <v>206</v>
      </c>
      <c r="D728" s="8"/>
      <c r="E728" s="8">
        <v>1750</v>
      </c>
      <c r="F728" s="8"/>
      <c r="G728" s="8"/>
      <c r="H728" s="8"/>
      <c r="I728" s="46"/>
      <c r="J728" s="46"/>
    </row>
    <row r="729" spans="1:10" ht="25.5" x14ac:dyDescent="0.2">
      <c r="A729" s="11" t="s">
        <v>894</v>
      </c>
      <c r="B729" s="56" t="s">
        <v>955</v>
      </c>
      <c r="C729" s="43" t="s">
        <v>956</v>
      </c>
      <c r="D729" s="8"/>
      <c r="E729" s="8"/>
      <c r="F729" s="8"/>
      <c r="G729" s="8"/>
      <c r="H729" s="19"/>
      <c r="I729" s="46"/>
      <c r="J729" s="46"/>
    </row>
    <row r="730" spans="1:10" ht="38.25" x14ac:dyDescent="0.2">
      <c r="A730" s="11" t="s">
        <v>894</v>
      </c>
      <c r="B730" s="56" t="s">
        <v>957</v>
      </c>
      <c r="C730" s="43" t="s">
        <v>958</v>
      </c>
      <c r="D730" s="8"/>
      <c r="E730" s="8"/>
      <c r="F730" s="8"/>
      <c r="G730" s="8"/>
      <c r="H730" s="19"/>
      <c r="I730" s="46"/>
      <c r="J730" s="46"/>
    </row>
    <row r="731" spans="1:10" ht="25.5" x14ac:dyDescent="0.2">
      <c r="A731" s="11" t="s">
        <v>894</v>
      </c>
      <c r="B731" s="9" t="s">
        <v>957</v>
      </c>
      <c r="C731" s="43" t="s">
        <v>959</v>
      </c>
      <c r="D731" s="8"/>
      <c r="E731" s="8"/>
      <c r="F731" s="8"/>
      <c r="G731" s="8"/>
      <c r="H731" s="19"/>
      <c r="I731" s="46"/>
      <c r="J731" s="46"/>
    </row>
    <row r="732" spans="1:10" x14ac:dyDescent="0.2">
      <c r="A732" s="52" t="s">
        <v>894</v>
      </c>
      <c r="B732" s="9" t="s">
        <v>960</v>
      </c>
      <c r="C732" s="41" t="s">
        <v>206</v>
      </c>
      <c r="D732" s="8"/>
      <c r="E732" s="8">
        <v>5500</v>
      </c>
      <c r="F732" s="8"/>
      <c r="G732" s="8"/>
      <c r="H732" s="8"/>
      <c r="I732" s="46"/>
      <c r="J732" s="46"/>
    </row>
    <row r="733" spans="1:10" ht="38.25" x14ac:dyDescent="0.2">
      <c r="A733" s="11" t="s">
        <v>894</v>
      </c>
      <c r="B733" s="9" t="s">
        <v>960</v>
      </c>
      <c r="C733" s="43" t="s">
        <v>186</v>
      </c>
      <c r="D733" s="8"/>
      <c r="E733" s="8"/>
      <c r="F733" s="8"/>
      <c r="G733" s="8"/>
      <c r="H733" s="19"/>
      <c r="I733" s="46"/>
      <c r="J733" s="46"/>
    </row>
    <row r="734" spans="1:10" ht="25.5" x14ac:dyDescent="0.2">
      <c r="A734" s="11" t="s">
        <v>894</v>
      </c>
      <c r="B734" s="9" t="s">
        <v>960</v>
      </c>
      <c r="C734" s="43" t="s">
        <v>961</v>
      </c>
      <c r="D734" s="8"/>
      <c r="E734" s="8"/>
      <c r="F734" s="8"/>
      <c r="G734" s="8"/>
      <c r="H734" s="19"/>
      <c r="I734" s="46"/>
      <c r="J734" s="46"/>
    </row>
    <row r="735" spans="1:10" ht="25.5" x14ac:dyDescent="0.2">
      <c r="A735" s="11" t="s">
        <v>894</v>
      </c>
      <c r="B735" s="9" t="s">
        <v>962</v>
      </c>
      <c r="C735" s="43" t="s">
        <v>963</v>
      </c>
      <c r="D735" s="10"/>
      <c r="E735" s="10"/>
      <c r="F735" s="10"/>
      <c r="G735" s="10"/>
      <c r="H735" s="19"/>
      <c r="I735" s="46"/>
      <c r="J735" s="46"/>
    </row>
    <row r="736" spans="1:10" ht="38.25" x14ac:dyDescent="0.2">
      <c r="A736" s="52" t="s">
        <v>894</v>
      </c>
      <c r="B736" s="9" t="s">
        <v>964</v>
      </c>
      <c r="C736" s="41" t="s">
        <v>965</v>
      </c>
      <c r="D736" s="10">
        <v>1800</v>
      </c>
      <c r="E736" s="10"/>
      <c r="F736" s="10"/>
      <c r="G736" s="10"/>
      <c r="H736" s="19">
        <v>4321</v>
      </c>
      <c r="I736" s="46"/>
      <c r="J736" s="46"/>
    </row>
    <row r="737" spans="1:10" x14ac:dyDescent="0.2">
      <c r="A737" s="52" t="s">
        <v>894</v>
      </c>
      <c r="B737" s="9" t="s">
        <v>966</v>
      </c>
      <c r="C737" s="41" t="s">
        <v>206</v>
      </c>
      <c r="D737" s="8"/>
      <c r="E737" s="8">
        <v>6500</v>
      </c>
      <c r="F737" s="8"/>
      <c r="G737" s="8"/>
      <c r="H737" s="8"/>
      <c r="I737" s="46"/>
      <c r="J737" s="46"/>
    </row>
    <row r="738" spans="1:10" ht="25.5" x14ac:dyDescent="0.2">
      <c r="A738" s="11" t="s">
        <v>894</v>
      </c>
      <c r="B738" s="9" t="s">
        <v>966</v>
      </c>
      <c r="C738" s="43" t="s">
        <v>967</v>
      </c>
      <c r="D738" s="8"/>
      <c r="E738" s="8"/>
      <c r="F738" s="8"/>
      <c r="G738" s="8"/>
      <c r="H738" s="19"/>
      <c r="I738" s="46"/>
      <c r="J738" s="46"/>
    </row>
    <row r="739" spans="1:10" ht="38.25" x14ac:dyDescent="0.2">
      <c r="A739" s="11" t="s">
        <v>894</v>
      </c>
      <c r="B739" s="9" t="s">
        <v>968</v>
      </c>
      <c r="C739" s="43" t="s">
        <v>495</v>
      </c>
      <c r="D739" s="8"/>
      <c r="E739" s="8"/>
      <c r="F739" s="8"/>
      <c r="G739" s="8"/>
      <c r="H739" s="19"/>
      <c r="I739" s="46"/>
      <c r="J739" s="46"/>
    </row>
    <row r="740" spans="1:10" ht="25.5" x14ac:dyDescent="0.2">
      <c r="A740" s="11" t="s">
        <v>894</v>
      </c>
      <c r="B740" s="9" t="s">
        <v>968</v>
      </c>
      <c r="C740" s="43" t="s">
        <v>969</v>
      </c>
      <c r="D740" s="8"/>
      <c r="E740" s="8"/>
      <c r="F740" s="8"/>
      <c r="G740" s="8"/>
      <c r="H740" s="19"/>
      <c r="I740" s="46"/>
      <c r="J740" s="46"/>
    </row>
    <row r="741" spans="1:10" x14ac:dyDescent="0.2">
      <c r="A741" s="11" t="s">
        <v>970</v>
      </c>
      <c r="B741" s="9">
        <v>108</v>
      </c>
      <c r="C741" s="43" t="s">
        <v>170</v>
      </c>
      <c r="D741" s="10"/>
      <c r="E741" s="10">
        <v>1800</v>
      </c>
      <c r="F741" s="8"/>
      <c r="G741" s="10"/>
      <c r="H741" s="19"/>
      <c r="I741" s="46"/>
      <c r="J741" s="46"/>
    </row>
    <row r="742" spans="1:10" ht="25.5" x14ac:dyDescent="0.2">
      <c r="A742" s="11" t="s">
        <v>970</v>
      </c>
      <c r="B742" s="9">
        <v>108</v>
      </c>
      <c r="C742" s="43" t="s">
        <v>971</v>
      </c>
      <c r="D742" s="10"/>
      <c r="E742" s="8"/>
      <c r="F742" s="8"/>
      <c r="G742" s="8"/>
      <c r="H742" s="8"/>
      <c r="I742" s="46"/>
      <c r="J742" s="46"/>
    </row>
    <row r="743" spans="1:10" ht="25.5" x14ac:dyDescent="0.2">
      <c r="A743" s="11" t="s">
        <v>970</v>
      </c>
      <c r="B743" s="9">
        <v>108</v>
      </c>
      <c r="C743" s="43" t="s">
        <v>972</v>
      </c>
      <c r="D743" s="10"/>
      <c r="E743" s="10"/>
      <c r="F743" s="10"/>
      <c r="G743" s="10"/>
      <c r="H743" s="10"/>
      <c r="I743" s="46"/>
      <c r="J743" s="46"/>
    </row>
    <row r="744" spans="1:10" ht="25.5" x14ac:dyDescent="0.2">
      <c r="A744" s="11" t="s">
        <v>970</v>
      </c>
      <c r="B744" s="9">
        <v>108</v>
      </c>
      <c r="C744" s="43" t="s">
        <v>973</v>
      </c>
      <c r="D744" s="10"/>
      <c r="E744" s="10"/>
      <c r="F744" s="10"/>
      <c r="G744" s="10"/>
      <c r="H744" s="10"/>
      <c r="I744" s="46"/>
      <c r="J744" s="46"/>
    </row>
    <row r="745" spans="1:10" ht="25.5" x14ac:dyDescent="0.2">
      <c r="A745" s="11" t="s">
        <v>970</v>
      </c>
      <c r="B745" s="9">
        <v>108</v>
      </c>
      <c r="C745" s="43" t="s">
        <v>974</v>
      </c>
      <c r="D745" s="10"/>
      <c r="E745" s="10"/>
      <c r="F745" s="10"/>
      <c r="G745" s="10"/>
      <c r="H745" s="10"/>
      <c r="I745" s="46"/>
      <c r="J745" s="46"/>
    </row>
    <row r="746" spans="1:10" ht="25.5" x14ac:dyDescent="0.2">
      <c r="A746" s="11" t="s">
        <v>970</v>
      </c>
      <c r="B746" s="9">
        <v>208</v>
      </c>
      <c r="C746" s="43" t="s">
        <v>975</v>
      </c>
      <c r="D746" s="10"/>
      <c r="E746" s="10"/>
      <c r="F746" s="10"/>
      <c r="G746" s="10"/>
      <c r="H746" s="10"/>
      <c r="I746" s="46"/>
      <c r="J746" s="46"/>
    </row>
    <row r="747" spans="1:10" ht="25.5" x14ac:dyDescent="0.2">
      <c r="A747" s="11" t="s">
        <v>970</v>
      </c>
      <c r="B747" s="9">
        <v>208</v>
      </c>
      <c r="C747" s="43" t="s">
        <v>976</v>
      </c>
      <c r="D747" s="10"/>
      <c r="E747" s="10"/>
      <c r="F747" s="10"/>
      <c r="G747" s="10"/>
      <c r="H747" s="10"/>
      <c r="I747" s="46"/>
      <c r="J747" s="46"/>
    </row>
    <row r="748" spans="1:10" ht="25.5" x14ac:dyDescent="0.2">
      <c r="A748" s="11" t="s">
        <v>970</v>
      </c>
      <c r="B748" s="9">
        <v>208</v>
      </c>
      <c r="C748" s="43" t="s">
        <v>977</v>
      </c>
      <c r="D748" s="10"/>
      <c r="E748" s="10"/>
      <c r="F748" s="10"/>
      <c r="G748" s="10"/>
      <c r="H748" s="10"/>
      <c r="I748" s="46"/>
      <c r="J748" s="46"/>
    </row>
    <row r="749" spans="1:10" ht="25.5" x14ac:dyDescent="0.2">
      <c r="A749" s="11" t="s">
        <v>970</v>
      </c>
      <c r="B749" s="9">
        <v>208</v>
      </c>
      <c r="C749" s="43" t="s">
        <v>978</v>
      </c>
      <c r="D749" s="10"/>
      <c r="E749" s="10"/>
      <c r="F749" s="10"/>
      <c r="G749" s="10"/>
      <c r="H749" s="10"/>
      <c r="I749" s="46"/>
      <c r="J749" s="46"/>
    </row>
    <row r="750" spans="1:10" x14ac:dyDescent="0.2">
      <c r="A750" s="11" t="s">
        <v>970</v>
      </c>
      <c r="B750" s="9">
        <v>508</v>
      </c>
      <c r="C750" s="43" t="s">
        <v>170</v>
      </c>
      <c r="D750" s="10"/>
      <c r="E750" s="10">
        <v>5000</v>
      </c>
      <c r="F750" s="10"/>
      <c r="G750" s="10"/>
      <c r="H750" s="20"/>
      <c r="I750" s="46"/>
      <c r="J750" s="46"/>
    </row>
    <row r="751" spans="1:10" ht="25.5" x14ac:dyDescent="0.2">
      <c r="A751" s="11" t="s">
        <v>970</v>
      </c>
      <c r="B751" s="9">
        <v>2008</v>
      </c>
      <c r="C751" s="43" t="s">
        <v>979</v>
      </c>
      <c r="D751" s="10"/>
      <c r="E751" s="10"/>
      <c r="F751" s="10"/>
      <c r="G751" s="10"/>
      <c r="H751" s="10"/>
      <c r="I751" s="46"/>
      <c r="J751" s="46"/>
    </row>
    <row r="752" spans="1:10" ht="25.5" x14ac:dyDescent="0.2">
      <c r="A752" s="11" t="s">
        <v>970</v>
      </c>
      <c r="B752" s="9">
        <v>2008</v>
      </c>
      <c r="C752" s="43" t="s">
        <v>980</v>
      </c>
      <c r="D752" s="10"/>
      <c r="E752" s="10"/>
      <c r="F752" s="10"/>
      <c r="G752" s="10"/>
      <c r="H752" s="10"/>
      <c r="I752" s="46"/>
      <c r="J752" s="46"/>
    </row>
    <row r="753" spans="1:10" ht="25.5" x14ac:dyDescent="0.2">
      <c r="A753" s="11" t="s">
        <v>970</v>
      </c>
      <c r="B753" s="9">
        <v>2008</v>
      </c>
      <c r="C753" s="43" t="s">
        <v>981</v>
      </c>
      <c r="D753" s="10"/>
      <c r="E753" s="10"/>
      <c r="F753" s="10"/>
      <c r="G753" s="10"/>
      <c r="H753" s="10"/>
      <c r="I753" s="46"/>
      <c r="J753" s="46"/>
    </row>
    <row r="754" spans="1:10" ht="25.5" x14ac:dyDescent="0.2">
      <c r="A754" s="11" t="s">
        <v>970</v>
      </c>
      <c r="B754" s="9">
        <v>2008</v>
      </c>
      <c r="C754" s="43" t="s">
        <v>982</v>
      </c>
      <c r="D754" s="10"/>
      <c r="E754" s="10"/>
      <c r="F754" s="8"/>
      <c r="G754" s="10"/>
      <c r="H754" s="8"/>
      <c r="I754" s="46"/>
      <c r="J754" s="46"/>
    </row>
    <row r="755" spans="1:10" ht="51" x14ac:dyDescent="0.2">
      <c r="A755" s="11" t="s">
        <v>970</v>
      </c>
      <c r="B755" s="9">
        <v>3008</v>
      </c>
      <c r="C755" s="43" t="s">
        <v>983</v>
      </c>
      <c r="D755" s="10"/>
      <c r="E755" s="10"/>
      <c r="F755" s="8"/>
      <c r="G755" s="10"/>
      <c r="H755" s="19"/>
      <c r="I755" s="46"/>
      <c r="J755" s="46"/>
    </row>
    <row r="756" spans="1:10" x14ac:dyDescent="0.2">
      <c r="A756" s="11" t="s">
        <v>970</v>
      </c>
      <c r="B756" s="9" t="s">
        <v>984</v>
      </c>
      <c r="C756" s="43" t="s">
        <v>525</v>
      </c>
      <c r="D756" s="10">
        <v>540</v>
      </c>
      <c r="E756" s="8"/>
      <c r="F756" s="8"/>
      <c r="G756" s="8"/>
      <c r="H756" s="8"/>
      <c r="I756" s="46"/>
      <c r="J756" s="46"/>
    </row>
    <row r="757" spans="1:10" x14ac:dyDescent="0.2">
      <c r="A757" s="11" t="s">
        <v>970</v>
      </c>
      <c r="B757" s="9" t="s">
        <v>985</v>
      </c>
      <c r="C757" s="43" t="s">
        <v>525</v>
      </c>
      <c r="D757" s="10">
        <v>800</v>
      </c>
      <c r="E757" s="10"/>
      <c r="F757" s="8"/>
      <c r="G757" s="10"/>
      <c r="H757" s="8"/>
      <c r="I757" s="46"/>
      <c r="J757" s="46"/>
    </row>
    <row r="758" spans="1:10" x14ac:dyDescent="0.2">
      <c r="A758" s="11" t="s">
        <v>970</v>
      </c>
      <c r="B758" s="9" t="s">
        <v>986</v>
      </c>
      <c r="C758" s="43" t="s">
        <v>170</v>
      </c>
      <c r="D758" s="10"/>
      <c r="E758" s="10">
        <v>3500</v>
      </c>
      <c r="F758" s="8"/>
      <c r="G758" s="10"/>
      <c r="H758" s="19"/>
      <c r="I758" s="46"/>
      <c r="J758" s="46"/>
    </row>
    <row r="759" spans="1:10" ht="51" x14ac:dyDescent="0.2">
      <c r="A759" s="11" t="s">
        <v>970</v>
      </c>
      <c r="B759" s="9" t="s">
        <v>986</v>
      </c>
      <c r="C759" s="43" t="s">
        <v>987</v>
      </c>
      <c r="D759" s="10"/>
      <c r="E759" s="10"/>
      <c r="F759" s="8"/>
      <c r="G759" s="10"/>
      <c r="H759" s="19"/>
      <c r="I759" s="46"/>
      <c r="J759" s="46"/>
    </row>
    <row r="760" spans="1:10" x14ac:dyDescent="0.2">
      <c r="A760" s="11" t="s">
        <v>970</v>
      </c>
      <c r="B760" s="9" t="s">
        <v>988</v>
      </c>
      <c r="C760" s="43" t="s">
        <v>170</v>
      </c>
      <c r="D760" s="10"/>
      <c r="E760" s="10">
        <v>2000</v>
      </c>
      <c r="F760" s="8"/>
      <c r="G760" s="10"/>
      <c r="H760" s="19"/>
      <c r="I760" s="46"/>
      <c r="J760" s="46"/>
    </row>
    <row r="761" spans="1:10" x14ac:dyDescent="0.2">
      <c r="A761" s="11" t="s">
        <v>970</v>
      </c>
      <c r="B761" s="9" t="s">
        <v>989</v>
      </c>
      <c r="C761" s="43" t="s">
        <v>170</v>
      </c>
      <c r="D761" s="10"/>
      <c r="E761" s="10">
        <v>5000</v>
      </c>
      <c r="F761" s="8"/>
      <c r="G761" s="10"/>
      <c r="H761" s="19"/>
      <c r="I761" s="46"/>
      <c r="J761" s="46"/>
    </row>
    <row r="762" spans="1:10" ht="51" x14ac:dyDescent="0.2">
      <c r="A762" s="11" t="s">
        <v>970</v>
      </c>
      <c r="B762" s="9" t="s">
        <v>989</v>
      </c>
      <c r="C762" s="43" t="s">
        <v>990</v>
      </c>
      <c r="D762" s="10"/>
      <c r="E762" s="10"/>
      <c r="F762" s="8"/>
      <c r="G762" s="10"/>
      <c r="H762" s="19"/>
      <c r="I762" s="46"/>
      <c r="J762" s="46"/>
    </row>
    <row r="763" spans="1:10" x14ac:dyDescent="0.2">
      <c r="A763" s="11" t="s">
        <v>970</v>
      </c>
      <c r="B763" s="9" t="s">
        <v>991</v>
      </c>
      <c r="C763" s="43" t="s">
        <v>170</v>
      </c>
      <c r="D763" s="10"/>
      <c r="E763" s="10">
        <v>3000</v>
      </c>
      <c r="F763" s="8"/>
      <c r="G763" s="10"/>
      <c r="H763" s="19"/>
      <c r="I763" s="46"/>
      <c r="J763" s="46"/>
    </row>
    <row r="764" spans="1:10" x14ac:dyDescent="0.2">
      <c r="A764" s="11" t="s">
        <v>970</v>
      </c>
      <c r="B764" s="9" t="s">
        <v>992</v>
      </c>
      <c r="C764" s="43" t="s">
        <v>170</v>
      </c>
      <c r="D764" s="10"/>
      <c r="E764" s="10">
        <v>4000</v>
      </c>
      <c r="F764" s="8"/>
      <c r="G764" s="10"/>
      <c r="H764" s="19"/>
      <c r="I764" s="46"/>
      <c r="J764" s="46"/>
    </row>
    <row r="765" spans="1:10" x14ac:dyDescent="0.2">
      <c r="A765" s="36" t="s">
        <v>993</v>
      </c>
      <c r="B765" s="36">
        <v>3008</v>
      </c>
      <c r="C765" s="43" t="s">
        <v>170</v>
      </c>
      <c r="D765" s="10"/>
      <c r="E765" s="10">
        <v>2000</v>
      </c>
      <c r="F765" s="8"/>
      <c r="G765" s="10"/>
      <c r="H765" s="19"/>
      <c r="I765" s="46"/>
      <c r="J765" s="46"/>
    </row>
    <row r="766" spans="1:10" x14ac:dyDescent="0.2">
      <c r="A766" s="11" t="s">
        <v>994</v>
      </c>
      <c r="B766" s="9" t="s">
        <v>995</v>
      </c>
      <c r="C766" s="41" t="s">
        <v>996</v>
      </c>
      <c r="D766" s="10"/>
      <c r="E766" s="10">
        <v>2100</v>
      </c>
      <c r="F766" s="8">
        <v>15990</v>
      </c>
      <c r="G766" s="10">
        <v>13890</v>
      </c>
      <c r="H766" s="19"/>
      <c r="I766" s="46"/>
      <c r="J766" s="46"/>
    </row>
    <row r="767" spans="1:10" ht="51" x14ac:dyDescent="0.2">
      <c r="A767" s="11" t="s">
        <v>994</v>
      </c>
      <c r="B767" s="9" t="s">
        <v>995</v>
      </c>
      <c r="C767" s="41" t="s">
        <v>997</v>
      </c>
      <c r="D767" s="10"/>
      <c r="E767" s="10">
        <f>F767-G767</f>
        <v>2015</v>
      </c>
      <c r="F767" s="8">
        <f>15890+720</f>
        <v>16610</v>
      </c>
      <c r="G767" s="10">
        <v>14595</v>
      </c>
      <c r="H767" s="8">
        <v>2802</v>
      </c>
      <c r="I767" s="46"/>
      <c r="J767" s="46"/>
    </row>
    <row r="768" spans="1:10" ht="51" x14ac:dyDescent="0.2">
      <c r="A768" s="11" t="s">
        <v>994</v>
      </c>
      <c r="B768" s="9" t="s">
        <v>995</v>
      </c>
      <c r="C768" s="41" t="s">
        <v>998</v>
      </c>
      <c r="D768" s="10"/>
      <c r="E768" s="10">
        <f>F768-G768</f>
        <v>2017</v>
      </c>
      <c r="F768" s="8">
        <f>15890+540</f>
        <v>16430</v>
      </c>
      <c r="G768" s="10">
        <v>14413</v>
      </c>
      <c r="H768" s="8">
        <v>1842</v>
      </c>
      <c r="I768" s="46"/>
      <c r="J768" s="46"/>
    </row>
    <row r="769" spans="1:10" x14ac:dyDescent="0.2">
      <c r="A769" s="11" t="s">
        <v>994</v>
      </c>
      <c r="B769" s="9" t="s">
        <v>995</v>
      </c>
      <c r="C769" s="41" t="s">
        <v>206</v>
      </c>
      <c r="D769" s="10"/>
      <c r="E769" s="10">
        <v>3500</v>
      </c>
      <c r="F769" s="8"/>
      <c r="G769" s="10"/>
      <c r="H769" s="19"/>
      <c r="I769" s="46"/>
      <c r="J769" s="46"/>
    </row>
    <row r="770" spans="1:10" x14ac:dyDescent="0.2">
      <c r="A770" s="11" t="s">
        <v>994</v>
      </c>
      <c r="B770" s="9" t="s">
        <v>999</v>
      </c>
      <c r="C770" s="41" t="s">
        <v>996</v>
      </c>
      <c r="D770" s="10"/>
      <c r="E770" s="10">
        <v>2000</v>
      </c>
      <c r="F770" s="8">
        <v>11990</v>
      </c>
      <c r="G770" s="10">
        <v>9990</v>
      </c>
      <c r="H770" s="19"/>
      <c r="I770" s="46"/>
      <c r="J770" s="46"/>
    </row>
    <row r="771" spans="1:10" ht="51" x14ac:dyDescent="0.2">
      <c r="A771" s="11" t="s">
        <v>994</v>
      </c>
      <c r="B771" s="9" t="s">
        <v>999</v>
      </c>
      <c r="C771" s="41" t="s">
        <v>1000</v>
      </c>
      <c r="D771" s="10"/>
      <c r="E771" s="10">
        <f>F771-G771</f>
        <v>1768</v>
      </c>
      <c r="F771" s="8">
        <f>11990+700</f>
        <v>12690</v>
      </c>
      <c r="G771" s="10">
        <v>10922</v>
      </c>
      <c r="H771" s="8">
        <v>1971</v>
      </c>
      <c r="I771" s="46"/>
      <c r="J771" s="46"/>
    </row>
    <row r="772" spans="1:10" ht="38.25" x14ac:dyDescent="0.2">
      <c r="A772" s="11" t="s">
        <v>994</v>
      </c>
      <c r="B772" s="9" t="s">
        <v>999</v>
      </c>
      <c r="C772" s="41" t="s">
        <v>1001</v>
      </c>
      <c r="D772" s="10"/>
      <c r="E772" s="10">
        <f>F772-G772</f>
        <v>1763</v>
      </c>
      <c r="F772" s="8">
        <f>11990+540</f>
        <v>12530</v>
      </c>
      <c r="G772" s="10">
        <v>10767</v>
      </c>
      <c r="H772" s="8">
        <v>1287</v>
      </c>
      <c r="I772" s="46"/>
      <c r="J772" s="46"/>
    </row>
    <row r="773" spans="1:10" x14ac:dyDescent="0.2">
      <c r="A773" s="11" t="s">
        <v>994</v>
      </c>
      <c r="B773" s="9" t="s">
        <v>999</v>
      </c>
      <c r="C773" s="41" t="s">
        <v>206</v>
      </c>
      <c r="D773" s="10"/>
      <c r="E773" s="10">
        <v>2500</v>
      </c>
      <c r="F773" s="8"/>
      <c r="G773" s="10"/>
      <c r="H773" s="19"/>
      <c r="I773" s="46"/>
      <c r="J773" s="46"/>
    </row>
    <row r="774" spans="1:10" x14ac:dyDescent="0.2">
      <c r="A774" s="11" t="s">
        <v>994</v>
      </c>
      <c r="B774" s="9" t="s">
        <v>1002</v>
      </c>
      <c r="C774" s="41" t="s">
        <v>996</v>
      </c>
      <c r="D774" s="10"/>
      <c r="E774" s="10">
        <v>1900</v>
      </c>
      <c r="F774" s="8">
        <v>12990</v>
      </c>
      <c r="G774" s="10">
        <v>11090</v>
      </c>
      <c r="H774" s="19"/>
      <c r="I774" s="46"/>
      <c r="J774" s="46"/>
    </row>
    <row r="775" spans="1:10" ht="51" x14ac:dyDescent="0.2">
      <c r="A775" s="11" t="s">
        <v>994</v>
      </c>
      <c r="B775" s="9" t="s">
        <v>1002</v>
      </c>
      <c r="C775" s="41" t="s">
        <v>1003</v>
      </c>
      <c r="D775" s="10"/>
      <c r="E775" s="10">
        <f>F775-G775</f>
        <v>2912</v>
      </c>
      <c r="F775" s="8">
        <f>13990+540</f>
        <v>14530</v>
      </c>
      <c r="G775" s="10">
        <v>11618</v>
      </c>
      <c r="H775" s="8">
        <v>1463</v>
      </c>
      <c r="I775" s="46"/>
      <c r="J775" s="46"/>
    </row>
    <row r="776" spans="1:10" ht="51" x14ac:dyDescent="0.2">
      <c r="A776" s="11" t="s">
        <v>994</v>
      </c>
      <c r="B776" s="9" t="s">
        <v>1002</v>
      </c>
      <c r="C776" s="41" t="s">
        <v>1004</v>
      </c>
      <c r="D776" s="10"/>
      <c r="E776" s="10">
        <f>F776-G776</f>
        <v>2910</v>
      </c>
      <c r="F776" s="8">
        <f>13990+700</f>
        <v>14690</v>
      </c>
      <c r="G776" s="10">
        <v>11780</v>
      </c>
      <c r="H776" s="8">
        <v>2255</v>
      </c>
      <c r="I776" s="46"/>
      <c r="J776" s="46"/>
    </row>
    <row r="777" spans="1:10" ht="51" x14ac:dyDescent="0.2">
      <c r="A777" s="11" t="s">
        <v>994</v>
      </c>
      <c r="B777" s="9" t="s">
        <v>1005</v>
      </c>
      <c r="C777" s="41" t="s">
        <v>1006</v>
      </c>
      <c r="D777" s="10" t="s">
        <v>32</v>
      </c>
      <c r="E777" s="10"/>
      <c r="F777" s="8"/>
      <c r="G777" s="10"/>
      <c r="H777" s="19"/>
      <c r="I777" s="46"/>
      <c r="J777" s="46"/>
    </row>
    <row r="778" spans="1:10" x14ac:dyDescent="0.2">
      <c r="A778" s="11" t="s">
        <v>994</v>
      </c>
      <c r="B778" s="9" t="s">
        <v>1007</v>
      </c>
      <c r="C778" s="41" t="s">
        <v>996</v>
      </c>
      <c r="D778" s="10"/>
      <c r="E778" s="10">
        <v>3200</v>
      </c>
      <c r="F778" s="10">
        <v>23190</v>
      </c>
      <c r="G778" s="10">
        <f>F778-E778</f>
        <v>19990</v>
      </c>
      <c r="H778" s="19"/>
      <c r="I778" s="46"/>
      <c r="J778" s="46"/>
    </row>
    <row r="779" spans="1:10" ht="51" x14ac:dyDescent="0.2">
      <c r="A779" s="11" t="s">
        <v>994</v>
      </c>
      <c r="B779" s="9" t="s">
        <v>1007</v>
      </c>
      <c r="C779" s="41" t="s">
        <v>1008</v>
      </c>
      <c r="D779" s="10"/>
      <c r="E779" s="10">
        <f>F779-G779</f>
        <v>3244</v>
      </c>
      <c r="F779" s="10">
        <f>23190+700</f>
        <v>23890</v>
      </c>
      <c r="G779" s="10">
        <v>20646</v>
      </c>
      <c r="H779" s="8">
        <v>3898</v>
      </c>
      <c r="I779" s="46"/>
      <c r="J779" s="46"/>
    </row>
    <row r="780" spans="1:10" x14ac:dyDescent="0.2">
      <c r="A780" s="11" t="s">
        <v>994</v>
      </c>
      <c r="B780" s="9" t="s">
        <v>1009</v>
      </c>
      <c r="C780" s="41" t="s">
        <v>996</v>
      </c>
      <c r="D780" s="10"/>
      <c r="E780" s="10">
        <v>3310</v>
      </c>
      <c r="F780" s="10">
        <v>34300</v>
      </c>
      <c r="G780" s="10">
        <f>F780-E780</f>
        <v>30990</v>
      </c>
      <c r="H780" s="20"/>
      <c r="I780" s="46"/>
      <c r="J780" s="46"/>
    </row>
    <row r="781" spans="1:10" ht="38.25" x14ac:dyDescent="0.2">
      <c r="A781" s="11" t="s">
        <v>994</v>
      </c>
      <c r="B781" s="9" t="s">
        <v>1009</v>
      </c>
      <c r="C781" s="41" t="s">
        <v>1010</v>
      </c>
      <c r="D781" s="10">
        <v>1289</v>
      </c>
      <c r="E781" s="10">
        <f>F781-G781</f>
        <v>3378</v>
      </c>
      <c r="F781" s="10">
        <f>34300+1250</f>
        <v>35550</v>
      </c>
      <c r="G781" s="10">
        <v>32172</v>
      </c>
      <c r="H781" s="10">
        <v>5806</v>
      </c>
      <c r="I781" s="46"/>
      <c r="J781" s="46"/>
    </row>
    <row r="782" spans="1:10" ht="38.25" x14ac:dyDescent="0.2">
      <c r="A782" s="11" t="s">
        <v>994</v>
      </c>
      <c r="B782" s="9" t="s">
        <v>1009</v>
      </c>
      <c r="C782" s="41" t="s">
        <v>1011</v>
      </c>
      <c r="D782" s="10">
        <v>1289</v>
      </c>
      <c r="E782" s="10">
        <f>F782-G782</f>
        <v>3378</v>
      </c>
      <c r="F782" s="10">
        <v>34300</v>
      </c>
      <c r="G782" s="10">
        <v>30922</v>
      </c>
      <c r="H782" s="10">
        <v>3398</v>
      </c>
      <c r="I782" s="46"/>
      <c r="J782" s="46"/>
    </row>
    <row r="783" spans="1:10" x14ac:dyDescent="0.2">
      <c r="A783" s="11" t="s">
        <v>994</v>
      </c>
      <c r="B783" s="9" t="s">
        <v>1009</v>
      </c>
      <c r="C783" s="41" t="s">
        <v>206</v>
      </c>
      <c r="D783" s="10"/>
      <c r="E783" s="10">
        <v>7000</v>
      </c>
      <c r="F783" s="10"/>
      <c r="G783" s="10"/>
      <c r="H783" s="19"/>
      <c r="I783" s="46"/>
      <c r="J783" s="46"/>
    </row>
    <row r="784" spans="1:10" ht="51" x14ac:dyDescent="0.2">
      <c r="A784" s="11" t="s">
        <v>994</v>
      </c>
      <c r="B784" s="9" t="s">
        <v>1012</v>
      </c>
      <c r="C784" s="41" t="s">
        <v>1013</v>
      </c>
      <c r="D784" s="10" t="s">
        <v>32</v>
      </c>
      <c r="E784" s="10"/>
      <c r="F784" s="10"/>
      <c r="G784" s="10"/>
      <c r="H784" s="20"/>
      <c r="I784" s="46"/>
      <c r="J784" s="46"/>
    </row>
    <row r="785" spans="1:10" x14ac:dyDescent="0.2">
      <c r="A785" s="11" t="s">
        <v>994</v>
      </c>
      <c r="B785" s="9" t="s">
        <v>1014</v>
      </c>
      <c r="C785" s="41" t="s">
        <v>996</v>
      </c>
      <c r="D785" s="10"/>
      <c r="E785" s="10">
        <v>2500</v>
      </c>
      <c r="F785" s="10">
        <v>23790</v>
      </c>
      <c r="G785" s="10">
        <f>F785-E785</f>
        <v>21290</v>
      </c>
      <c r="H785" s="20"/>
      <c r="I785" s="46"/>
      <c r="J785" s="46"/>
    </row>
    <row r="786" spans="1:10" ht="38.25" x14ac:dyDescent="0.2">
      <c r="A786" s="11" t="s">
        <v>994</v>
      </c>
      <c r="B786" s="9" t="s">
        <v>1014</v>
      </c>
      <c r="C786" s="41" t="s">
        <v>1015</v>
      </c>
      <c r="D786" s="50"/>
      <c r="E786" s="10">
        <f>F786-G786</f>
        <v>2476</v>
      </c>
      <c r="F786" s="10">
        <v>23690</v>
      </c>
      <c r="G786" s="10">
        <v>21214</v>
      </c>
      <c r="H786" s="8">
        <v>2564</v>
      </c>
      <c r="I786" s="46"/>
      <c r="J786" s="46"/>
    </row>
    <row r="787" spans="1:10" ht="51" x14ac:dyDescent="0.2">
      <c r="A787" s="11" t="s">
        <v>994</v>
      </c>
      <c r="B787" s="9" t="s">
        <v>1016</v>
      </c>
      <c r="C787" s="41" t="s">
        <v>1017</v>
      </c>
      <c r="D787" s="10" t="s">
        <v>32</v>
      </c>
      <c r="E787" s="10"/>
      <c r="F787" s="10"/>
      <c r="G787" s="10"/>
      <c r="H787" s="19"/>
      <c r="I787" s="46"/>
      <c r="J787" s="46"/>
    </row>
    <row r="788" spans="1:10" x14ac:dyDescent="0.2">
      <c r="A788" s="11" t="s">
        <v>994</v>
      </c>
      <c r="B788" s="9" t="s">
        <v>1018</v>
      </c>
      <c r="C788" s="41" t="s">
        <v>996</v>
      </c>
      <c r="D788" s="10"/>
      <c r="E788" s="10">
        <f>F788-G788</f>
        <v>2200</v>
      </c>
      <c r="F788" s="10">
        <v>20690</v>
      </c>
      <c r="G788" s="10">
        <v>18490</v>
      </c>
      <c r="H788" s="20"/>
      <c r="I788" s="46"/>
      <c r="J788" s="46"/>
    </row>
    <row r="789" spans="1:10" ht="38.25" x14ac:dyDescent="0.2">
      <c r="A789" s="11" t="s">
        <v>994</v>
      </c>
      <c r="B789" s="9" t="s">
        <v>1018</v>
      </c>
      <c r="C789" s="41" t="s">
        <v>1019</v>
      </c>
      <c r="D789" s="10"/>
      <c r="E789" s="10">
        <f>F789-G789</f>
        <v>2237</v>
      </c>
      <c r="F789" s="10">
        <v>20690</v>
      </c>
      <c r="G789" s="10">
        <v>18453</v>
      </c>
      <c r="H789" s="10">
        <v>2372</v>
      </c>
      <c r="I789" s="46"/>
      <c r="J789" s="46"/>
    </row>
    <row r="790" spans="1:10" x14ac:dyDescent="0.2">
      <c r="A790" s="11" t="s">
        <v>994</v>
      </c>
      <c r="B790" s="9" t="s">
        <v>1018</v>
      </c>
      <c r="C790" s="41" t="s">
        <v>206</v>
      </c>
      <c r="D790" s="10"/>
      <c r="E790" s="10">
        <v>5000</v>
      </c>
      <c r="F790" s="10"/>
      <c r="G790" s="10"/>
      <c r="H790" s="20"/>
      <c r="I790" s="46"/>
      <c r="J790" s="46"/>
    </row>
    <row r="791" spans="1:10" ht="51" x14ac:dyDescent="0.2">
      <c r="A791" s="11" t="s">
        <v>994</v>
      </c>
      <c r="B791" s="9" t="s">
        <v>1020</v>
      </c>
      <c r="C791" s="41" t="s">
        <v>1021</v>
      </c>
      <c r="D791" s="10" t="s">
        <v>32</v>
      </c>
      <c r="E791" s="10"/>
      <c r="F791" s="10"/>
      <c r="G791" s="10"/>
      <c r="H791" s="20"/>
      <c r="I791" s="46"/>
      <c r="J791" s="46"/>
    </row>
    <row r="792" spans="1:10" x14ac:dyDescent="0.2">
      <c r="A792" s="11" t="s">
        <v>994</v>
      </c>
      <c r="B792" s="9" t="s">
        <v>1022</v>
      </c>
      <c r="C792" s="41" t="s">
        <v>996</v>
      </c>
      <c r="D792" s="8"/>
      <c r="E792" s="8">
        <v>2160</v>
      </c>
      <c r="F792" s="8">
        <v>17150</v>
      </c>
      <c r="G792" s="8">
        <v>14990</v>
      </c>
      <c r="H792" s="19"/>
      <c r="I792" s="46"/>
      <c r="J792" s="46"/>
    </row>
    <row r="793" spans="1:10" ht="38.25" x14ac:dyDescent="0.2">
      <c r="A793" s="11" t="s">
        <v>994</v>
      </c>
      <c r="B793" s="9" t="s">
        <v>1022</v>
      </c>
      <c r="C793" s="41" t="s">
        <v>1023</v>
      </c>
      <c r="D793" s="10"/>
      <c r="E793" s="10">
        <f>F793-G793</f>
        <v>2355</v>
      </c>
      <c r="F793" s="10">
        <v>17150</v>
      </c>
      <c r="G793" s="10">
        <v>14795</v>
      </c>
      <c r="H793" s="8">
        <v>1836</v>
      </c>
      <c r="I793" s="46"/>
      <c r="J793" s="46"/>
    </row>
    <row r="794" spans="1:10" ht="38.25" x14ac:dyDescent="0.2">
      <c r="A794" s="11" t="s">
        <v>994</v>
      </c>
      <c r="B794" s="9" t="s">
        <v>1022</v>
      </c>
      <c r="C794" s="41" t="s">
        <v>1024</v>
      </c>
      <c r="D794" s="10"/>
      <c r="E794" s="10">
        <f>F794-G794</f>
        <v>2358</v>
      </c>
      <c r="F794" s="10">
        <f>17150+1350</f>
        <v>18500</v>
      </c>
      <c r="G794" s="10">
        <v>16142</v>
      </c>
      <c r="H794" s="10">
        <v>3237</v>
      </c>
      <c r="I794" s="46"/>
      <c r="J794" s="46"/>
    </row>
    <row r="795" spans="1:10" ht="51" x14ac:dyDescent="0.2">
      <c r="A795" s="11" t="s">
        <v>994</v>
      </c>
      <c r="B795" s="9" t="s">
        <v>1022</v>
      </c>
      <c r="C795" s="41" t="s">
        <v>1025</v>
      </c>
      <c r="D795" s="10"/>
      <c r="E795" s="10">
        <f>F795-G795</f>
        <v>1157</v>
      </c>
      <c r="F795" s="10">
        <f>17150+680</f>
        <v>17830</v>
      </c>
      <c r="G795" s="10">
        <v>16673</v>
      </c>
      <c r="H795" s="10">
        <v>3928</v>
      </c>
      <c r="I795" s="46"/>
      <c r="J795" s="46"/>
    </row>
    <row r="796" spans="1:10" x14ac:dyDescent="0.2">
      <c r="A796" s="11" t="s">
        <v>994</v>
      </c>
      <c r="B796" s="9" t="s">
        <v>1022</v>
      </c>
      <c r="C796" s="41" t="s">
        <v>206</v>
      </c>
      <c r="D796" s="10"/>
      <c r="E796" s="10">
        <v>3000</v>
      </c>
      <c r="F796" s="10"/>
      <c r="G796" s="10"/>
      <c r="H796" s="19"/>
      <c r="I796" s="46"/>
      <c r="J796" s="46"/>
    </row>
    <row r="797" spans="1:10" ht="38.25" x14ac:dyDescent="0.2">
      <c r="A797" s="11" t="s">
        <v>994</v>
      </c>
      <c r="B797" s="9" t="s">
        <v>1022</v>
      </c>
      <c r="C797" s="41" t="s">
        <v>1026</v>
      </c>
      <c r="D797" s="10"/>
      <c r="E797" s="10"/>
      <c r="F797" s="10"/>
      <c r="G797" s="10"/>
      <c r="H797" s="20"/>
      <c r="I797" s="46"/>
      <c r="J797" s="46"/>
    </row>
    <row r="798" spans="1:10" x14ac:dyDescent="0.2">
      <c r="A798" s="11" t="s">
        <v>994</v>
      </c>
      <c r="B798" s="9" t="s">
        <v>1027</v>
      </c>
      <c r="C798" s="41" t="s">
        <v>996</v>
      </c>
      <c r="D798" s="10"/>
      <c r="E798" s="10">
        <f>F798-G798</f>
        <v>3010</v>
      </c>
      <c r="F798" s="10">
        <v>30900</v>
      </c>
      <c r="G798" s="10">
        <v>27890</v>
      </c>
      <c r="H798" s="10"/>
      <c r="I798" s="46"/>
      <c r="J798" s="46"/>
    </row>
    <row r="799" spans="1:10" ht="51" x14ac:dyDescent="0.2">
      <c r="A799" s="11" t="s">
        <v>994</v>
      </c>
      <c r="B799" s="9" t="s">
        <v>1027</v>
      </c>
      <c r="C799" s="36" t="s">
        <v>1028</v>
      </c>
      <c r="D799" s="57"/>
      <c r="E799" s="20">
        <v>3036</v>
      </c>
      <c r="F799" s="20">
        <v>30900</v>
      </c>
      <c r="G799" s="57">
        <v>27864</v>
      </c>
      <c r="H799" s="58">
        <v>3517</v>
      </c>
      <c r="I799" s="46"/>
      <c r="J799" s="46"/>
    </row>
    <row r="800" spans="1:10" x14ac:dyDescent="0.2">
      <c r="A800" s="11" t="s">
        <v>994</v>
      </c>
      <c r="B800" s="9" t="s">
        <v>1027</v>
      </c>
      <c r="C800" s="41" t="s">
        <v>206</v>
      </c>
      <c r="D800" s="10"/>
      <c r="E800" s="10">
        <v>5000</v>
      </c>
      <c r="F800" s="10"/>
      <c r="G800" s="10"/>
      <c r="H800" s="20"/>
      <c r="I800" s="46"/>
      <c r="J800" s="46"/>
    </row>
    <row r="801" spans="1:10" x14ac:dyDescent="0.2">
      <c r="A801" s="11" t="s">
        <v>994</v>
      </c>
      <c r="B801" s="9" t="s">
        <v>1029</v>
      </c>
      <c r="C801" s="41" t="s">
        <v>206</v>
      </c>
      <c r="D801" s="8"/>
      <c r="E801" s="10">
        <v>5000</v>
      </c>
      <c r="F801" s="10"/>
      <c r="G801" s="10"/>
      <c r="H801" s="19"/>
      <c r="I801" s="46"/>
      <c r="J801" s="46"/>
    </row>
    <row r="802" spans="1:10" ht="38.25" x14ac:dyDescent="0.2">
      <c r="A802" s="11" t="s">
        <v>994</v>
      </c>
      <c r="B802" s="9" t="s">
        <v>1030</v>
      </c>
      <c r="C802" s="41" t="s">
        <v>1031</v>
      </c>
      <c r="D802" s="8"/>
      <c r="E802" s="10"/>
      <c r="F802" s="10"/>
      <c r="G802" s="10"/>
      <c r="H802" s="20"/>
      <c r="I802" s="46"/>
      <c r="J802" s="46"/>
    </row>
    <row r="803" spans="1:10" ht="38.25" x14ac:dyDescent="0.2">
      <c r="A803" s="11" t="s">
        <v>994</v>
      </c>
      <c r="B803" s="9" t="s">
        <v>1030</v>
      </c>
      <c r="C803" s="41" t="s">
        <v>1032</v>
      </c>
      <c r="D803" s="8"/>
      <c r="E803" s="10"/>
      <c r="F803" s="10"/>
      <c r="G803" s="10"/>
      <c r="H803" s="20"/>
      <c r="I803" s="46"/>
      <c r="J803" s="46"/>
    </row>
    <row r="804" spans="1:10" x14ac:dyDescent="0.2">
      <c r="A804" s="11" t="s">
        <v>994</v>
      </c>
      <c r="B804" s="9" t="s">
        <v>1033</v>
      </c>
      <c r="C804" s="41" t="s">
        <v>996</v>
      </c>
      <c r="D804" s="8"/>
      <c r="E804" s="10">
        <v>2000</v>
      </c>
      <c r="F804" s="10">
        <v>17490</v>
      </c>
      <c r="G804" s="10">
        <f>F804-E804</f>
        <v>15490</v>
      </c>
      <c r="H804" s="19"/>
      <c r="I804" s="46"/>
      <c r="J804" s="46"/>
    </row>
    <row r="805" spans="1:10" ht="38.25" x14ac:dyDescent="0.2">
      <c r="A805" s="11" t="s">
        <v>994</v>
      </c>
      <c r="B805" s="9" t="s">
        <v>1033</v>
      </c>
      <c r="C805" s="41" t="s">
        <v>1034</v>
      </c>
      <c r="D805" s="8"/>
      <c r="E805" s="10">
        <f>F805-G805</f>
        <v>1982</v>
      </c>
      <c r="F805" s="10">
        <v>17490</v>
      </c>
      <c r="G805" s="10">
        <v>15508</v>
      </c>
      <c r="H805" s="8">
        <v>1854</v>
      </c>
      <c r="I805" s="46"/>
      <c r="J805" s="46"/>
    </row>
    <row r="806" spans="1:10" x14ac:dyDescent="0.2">
      <c r="A806" s="11" t="s">
        <v>994</v>
      </c>
      <c r="B806" s="9" t="s">
        <v>1033</v>
      </c>
      <c r="C806" s="41" t="s">
        <v>206</v>
      </c>
      <c r="D806" s="10"/>
      <c r="E806" s="10">
        <v>5000</v>
      </c>
      <c r="F806" s="10"/>
      <c r="G806" s="10"/>
      <c r="H806" s="19"/>
      <c r="I806" s="46"/>
      <c r="J806" s="46"/>
    </row>
    <row r="807" spans="1:10" ht="51" x14ac:dyDescent="0.2">
      <c r="A807" s="11" t="s">
        <v>994</v>
      </c>
      <c r="B807" s="9" t="s">
        <v>1035</v>
      </c>
      <c r="C807" s="41" t="s">
        <v>1036</v>
      </c>
      <c r="D807" s="10" t="s">
        <v>32</v>
      </c>
      <c r="E807" s="10"/>
      <c r="F807" s="10"/>
      <c r="G807" s="10"/>
      <c r="H807" s="19"/>
      <c r="I807" s="46"/>
      <c r="J807" s="46"/>
    </row>
    <row r="808" spans="1:10" x14ac:dyDescent="0.2">
      <c r="A808" s="11" t="s">
        <v>994</v>
      </c>
      <c r="B808" s="9" t="s">
        <v>1037</v>
      </c>
      <c r="C808" s="41" t="s">
        <v>996</v>
      </c>
      <c r="D808" s="10"/>
      <c r="E808" s="10">
        <v>2000</v>
      </c>
      <c r="F808" s="10">
        <v>18490</v>
      </c>
      <c r="G808" s="10">
        <v>16490</v>
      </c>
      <c r="H808" s="19"/>
      <c r="I808" s="46"/>
      <c r="J808" s="46"/>
    </row>
    <row r="809" spans="1:10" ht="38.25" x14ac:dyDescent="0.2">
      <c r="A809" s="11" t="s">
        <v>994</v>
      </c>
      <c r="B809" s="9" t="s">
        <v>1037</v>
      </c>
      <c r="C809" s="41" t="s">
        <v>1038</v>
      </c>
      <c r="D809" s="10"/>
      <c r="E809" s="10">
        <f>F809-G809</f>
        <v>2184</v>
      </c>
      <c r="F809" s="10">
        <v>18490</v>
      </c>
      <c r="G809" s="10">
        <v>16306</v>
      </c>
      <c r="H809" s="8">
        <v>2000</v>
      </c>
      <c r="I809" s="46"/>
      <c r="J809" s="46"/>
    </row>
    <row r="810" spans="1:10" x14ac:dyDescent="0.2">
      <c r="A810" s="11" t="s">
        <v>994</v>
      </c>
      <c r="B810" s="9" t="s">
        <v>1039</v>
      </c>
      <c r="C810" s="41" t="s">
        <v>996</v>
      </c>
      <c r="D810" s="10"/>
      <c r="E810" s="10">
        <v>2000</v>
      </c>
      <c r="F810" s="10">
        <v>22490</v>
      </c>
      <c r="G810" s="10">
        <v>19990</v>
      </c>
      <c r="H810" s="19"/>
      <c r="I810" s="46"/>
      <c r="J810" s="46"/>
    </row>
    <row r="811" spans="1:10" ht="38.25" x14ac:dyDescent="0.2">
      <c r="A811" s="11" t="s">
        <v>994</v>
      </c>
      <c r="B811" s="9" t="s">
        <v>1039</v>
      </c>
      <c r="C811" s="41" t="s">
        <v>1040</v>
      </c>
      <c r="D811" s="10"/>
      <c r="E811" s="10">
        <f>F811-G811</f>
        <v>2437</v>
      </c>
      <c r="F811" s="10">
        <v>22490</v>
      </c>
      <c r="G811" s="10">
        <v>20053</v>
      </c>
      <c r="H811" s="8">
        <v>2452</v>
      </c>
      <c r="I811" s="46"/>
      <c r="J811" s="46"/>
    </row>
    <row r="812" spans="1:10" x14ac:dyDescent="0.2">
      <c r="A812" s="11" t="s">
        <v>994</v>
      </c>
      <c r="B812" s="9" t="s">
        <v>1039</v>
      </c>
      <c r="C812" s="41" t="s">
        <v>206</v>
      </c>
      <c r="D812" s="10"/>
      <c r="E812" s="10">
        <v>5000</v>
      </c>
      <c r="F812" s="10"/>
      <c r="G812" s="10"/>
      <c r="H812" s="19"/>
      <c r="I812" s="46"/>
      <c r="J812" s="46"/>
    </row>
    <row r="813" spans="1:10" ht="51" x14ac:dyDescent="0.2">
      <c r="A813" s="11" t="s">
        <v>994</v>
      </c>
      <c r="B813" s="9" t="s">
        <v>1041</v>
      </c>
      <c r="C813" s="41" t="s">
        <v>1042</v>
      </c>
      <c r="D813" s="10" t="s">
        <v>32</v>
      </c>
      <c r="E813" s="10"/>
      <c r="F813" s="10"/>
      <c r="G813" s="10"/>
      <c r="H813" s="19"/>
      <c r="I813" s="46"/>
      <c r="J813" s="46"/>
    </row>
    <row r="814" spans="1:10" x14ac:dyDescent="0.2">
      <c r="A814" s="11" t="s">
        <v>994</v>
      </c>
      <c r="B814" s="9" t="s">
        <v>1043</v>
      </c>
      <c r="C814" s="41" t="s">
        <v>996</v>
      </c>
      <c r="D814" s="10"/>
      <c r="E814" s="10">
        <v>2960</v>
      </c>
      <c r="F814" s="10">
        <v>27950</v>
      </c>
      <c r="G814" s="10">
        <f>F814-E814</f>
        <v>24990</v>
      </c>
      <c r="H814" s="19"/>
      <c r="I814" s="46"/>
      <c r="J814" s="46"/>
    </row>
    <row r="815" spans="1:10" ht="38.25" x14ac:dyDescent="0.2">
      <c r="A815" s="11" t="s">
        <v>994</v>
      </c>
      <c r="B815" s="9" t="s">
        <v>1043</v>
      </c>
      <c r="C815" s="41" t="s">
        <v>1044</v>
      </c>
      <c r="D815" s="10"/>
      <c r="E815" s="10">
        <f>F815-G815</f>
        <v>2892</v>
      </c>
      <c r="F815" s="10">
        <v>27950</v>
      </c>
      <c r="G815" s="10">
        <v>25058</v>
      </c>
      <c r="H815" s="8">
        <v>2864</v>
      </c>
      <c r="I815" s="46"/>
      <c r="J815" s="46"/>
    </row>
    <row r="816" spans="1:10" ht="38.25" x14ac:dyDescent="0.2">
      <c r="A816" s="11" t="s">
        <v>994</v>
      </c>
      <c r="B816" s="9" t="s">
        <v>1043</v>
      </c>
      <c r="C816" s="41" t="s">
        <v>1045</v>
      </c>
      <c r="D816" s="10"/>
      <c r="E816" s="10">
        <f>F816-G816</f>
        <v>2887</v>
      </c>
      <c r="F816" s="10">
        <f>27950+1150</f>
        <v>29100</v>
      </c>
      <c r="G816" s="10">
        <v>26213</v>
      </c>
      <c r="H816" s="8">
        <v>4913</v>
      </c>
      <c r="I816" s="46"/>
      <c r="J816" s="46"/>
    </row>
    <row r="817" spans="1:10" x14ac:dyDescent="0.2">
      <c r="A817" s="11" t="s">
        <v>994</v>
      </c>
      <c r="B817" s="9" t="s">
        <v>1043</v>
      </c>
      <c r="C817" s="41" t="s">
        <v>206</v>
      </c>
      <c r="D817" s="10"/>
      <c r="E817" s="10">
        <v>6000</v>
      </c>
      <c r="F817" s="10"/>
      <c r="G817" s="10"/>
      <c r="H817" s="19"/>
      <c r="I817" s="46"/>
      <c r="J817" s="46"/>
    </row>
    <row r="818" spans="1:10" x14ac:dyDescent="0.2">
      <c r="A818" s="11" t="s">
        <v>994</v>
      </c>
      <c r="B818" s="9" t="s">
        <v>1046</v>
      </c>
      <c r="C818" s="41" t="s">
        <v>996</v>
      </c>
      <c r="D818" s="10"/>
      <c r="E818" s="10">
        <v>2960</v>
      </c>
      <c r="F818" s="10">
        <v>28950</v>
      </c>
      <c r="G818" s="10">
        <f>F818-E818</f>
        <v>25990</v>
      </c>
      <c r="H818" s="19"/>
      <c r="I818" s="46"/>
      <c r="J818" s="46"/>
    </row>
    <row r="819" spans="1:10" ht="38.25" x14ac:dyDescent="0.2">
      <c r="A819" s="11" t="s">
        <v>994</v>
      </c>
      <c r="B819" s="9" t="s">
        <v>1046</v>
      </c>
      <c r="C819" s="41" t="s">
        <v>1047</v>
      </c>
      <c r="D819" s="10"/>
      <c r="E819" s="10">
        <f>F819-G819</f>
        <v>2989</v>
      </c>
      <c r="F819" s="10">
        <v>28950</v>
      </c>
      <c r="G819" s="10">
        <v>25961</v>
      </c>
      <c r="H819" s="8">
        <v>3008</v>
      </c>
      <c r="I819" s="46"/>
      <c r="J819" s="46"/>
    </row>
    <row r="820" spans="1:10" ht="38.25" x14ac:dyDescent="0.2">
      <c r="A820" s="11" t="s">
        <v>994</v>
      </c>
      <c r="B820" s="9" t="s">
        <v>1046</v>
      </c>
      <c r="C820" s="41" t="s">
        <v>1048</v>
      </c>
      <c r="D820" s="8"/>
      <c r="E820" s="10">
        <f>F820-G820</f>
        <v>2996</v>
      </c>
      <c r="F820" s="8">
        <f>28950+1150</f>
        <v>30100</v>
      </c>
      <c r="G820" s="10">
        <v>27104</v>
      </c>
      <c r="H820" s="8">
        <v>5302</v>
      </c>
      <c r="I820" s="46"/>
      <c r="J820" s="46"/>
    </row>
    <row r="821" spans="1:10" ht="51" x14ac:dyDescent="0.2">
      <c r="A821" s="11" t="s">
        <v>994</v>
      </c>
      <c r="B821" s="9" t="s">
        <v>1049</v>
      </c>
      <c r="C821" s="41" t="s">
        <v>1050</v>
      </c>
      <c r="D821" s="8" t="s">
        <v>32</v>
      </c>
      <c r="E821" s="10"/>
      <c r="F821" s="8"/>
      <c r="G821" s="10"/>
      <c r="H821" s="19"/>
      <c r="I821" s="46"/>
      <c r="J821" s="46"/>
    </row>
    <row r="822" spans="1:10" x14ac:dyDescent="0.2">
      <c r="A822" s="11" t="s">
        <v>994</v>
      </c>
      <c r="B822" s="9" t="s">
        <v>1051</v>
      </c>
      <c r="C822" s="41" t="s">
        <v>206</v>
      </c>
      <c r="D822" s="8"/>
      <c r="E822" s="10">
        <v>5000</v>
      </c>
      <c r="F822" s="8"/>
      <c r="G822" s="10"/>
      <c r="H822" s="19"/>
      <c r="I822" s="46"/>
      <c r="J822" s="46"/>
    </row>
    <row r="823" spans="1:10" ht="38.25" x14ac:dyDescent="0.2">
      <c r="A823" s="11" t="s">
        <v>994</v>
      </c>
      <c r="B823" s="9" t="s">
        <v>1052</v>
      </c>
      <c r="C823" s="41" t="s">
        <v>1053</v>
      </c>
      <c r="D823" s="8"/>
      <c r="E823" s="10"/>
      <c r="F823" s="8"/>
      <c r="G823" s="10"/>
      <c r="H823" s="19"/>
      <c r="I823" s="46"/>
      <c r="J823" s="46"/>
    </row>
    <row r="824" spans="1:10" ht="38.25" x14ac:dyDescent="0.2">
      <c r="A824" s="11" t="s">
        <v>994</v>
      </c>
      <c r="B824" s="9" t="s">
        <v>1052</v>
      </c>
      <c r="C824" s="41" t="s">
        <v>1054</v>
      </c>
      <c r="D824" s="8"/>
      <c r="E824" s="10"/>
      <c r="F824" s="8"/>
      <c r="G824" s="10"/>
      <c r="H824" s="19"/>
      <c r="I824" s="46"/>
      <c r="J824" s="46"/>
    </row>
    <row r="825" spans="1:10" x14ac:dyDescent="0.2">
      <c r="A825" s="11" t="s">
        <v>994</v>
      </c>
      <c r="B825" s="9" t="s">
        <v>1055</v>
      </c>
      <c r="C825" s="41" t="s">
        <v>996</v>
      </c>
      <c r="D825" s="8"/>
      <c r="E825" s="10">
        <v>1760</v>
      </c>
      <c r="F825" s="8">
        <v>9750</v>
      </c>
      <c r="G825" s="10">
        <v>7990</v>
      </c>
      <c r="H825" s="19"/>
      <c r="I825" s="46"/>
      <c r="J825" s="46"/>
    </row>
    <row r="826" spans="1:10" ht="38.25" x14ac:dyDescent="0.2">
      <c r="A826" s="11" t="s">
        <v>994</v>
      </c>
      <c r="B826" s="9" t="s">
        <v>1055</v>
      </c>
      <c r="C826" s="41" t="s">
        <v>1056</v>
      </c>
      <c r="D826" s="8">
        <v>519</v>
      </c>
      <c r="E826" s="10">
        <f>F826-G826</f>
        <v>1680</v>
      </c>
      <c r="F826" s="8">
        <f>9750+540</f>
        <v>10290</v>
      </c>
      <c r="G826" s="10">
        <f>8610</f>
        <v>8610</v>
      </c>
      <c r="H826" s="8">
        <v>1053</v>
      </c>
      <c r="I826" s="46"/>
      <c r="J826" s="46"/>
    </row>
    <row r="827" spans="1:10" ht="51" x14ac:dyDescent="0.2">
      <c r="A827" s="11" t="s">
        <v>994</v>
      </c>
      <c r="B827" s="9" t="s">
        <v>1055</v>
      </c>
      <c r="C827" s="41" t="s">
        <v>1057</v>
      </c>
      <c r="D827" s="8"/>
      <c r="E827" s="10">
        <v>980</v>
      </c>
      <c r="F827" s="8">
        <f>9750+980</f>
        <v>10730</v>
      </c>
      <c r="G827" s="10">
        <v>9152</v>
      </c>
      <c r="H827" s="8">
        <v>1685</v>
      </c>
      <c r="I827" s="46"/>
      <c r="J827" s="46"/>
    </row>
    <row r="828" spans="1:10" x14ac:dyDescent="0.2">
      <c r="A828" s="11" t="s">
        <v>994</v>
      </c>
      <c r="B828" s="9" t="s">
        <v>1055</v>
      </c>
      <c r="C828" s="41" t="s">
        <v>206</v>
      </c>
      <c r="D828" s="8"/>
      <c r="E828" s="10">
        <v>2000</v>
      </c>
      <c r="F828" s="8"/>
      <c r="G828" s="10"/>
      <c r="H828" s="19"/>
      <c r="I828" s="46"/>
      <c r="J828" s="46"/>
    </row>
    <row r="829" spans="1:10" x14ac:dyDescent="0.2">
      <c r="A829" s="11" t="s">
        <v>994</v>
      </c>
      <c r="B829" s="9" t="s">
        <v>1058</v>
      </c>
      <c r="C829" s="41" t="s">
        <v>1059</v>
      </c>
      <c r="D829" s="8"/>
      <c r="E829" s="10"/>
      <c r="F829" s="8"/>
      <c r="G829" s="10"/>
      <c r="H829" s="8"/>
      <c r="I829" s="46"/>
      <c r="J829" s="46"/>
    </row>
    <row r="830" spans="1:10" ht="51" x14ac:dyDescent="0.2">
      <c r="A830" s="11" t="s">
        <v>994</v>
      </c>
      <c r="B830" s="9" t="s">
        <v>1060</v>
      </c>
      <c r="C830" s="41" t="s">
        <v>1061</v>
      </c>
      <c r="D830" s="8"/>
      <c r="E830" s="10">
        <v>3000</v>
      </c>
      <c r="F830" s="8"/>
      <c r="G830" s="10"/>
      <c r="H830" s="19"/>
      <c r="I830" s="46"/>
      <c r="J830" s="46"/>
    </row>
    <row r="831" spans="1:10" x14ac:dyDescent="0.2">
      <c r="A831" s="36" t="s">
        <v>1062</v>
      </c>
      <c r="B831" s="9" t="s">
        <v>1063</v>
      </c>
      <c r="C831" s="41" t="s">
        <v>206</v>
      </c>
      <c r="D831" s="10"/>
      <c r="E831" s="10">
        <v>8000</v>
      </c>
      <c r="F831" s="8"/>
      <c r="G831" s="10"/>
      <c r="H831" s="8"/>
      <c r="I831" s="46"/>
      <c r="J831" s="46"/>
    </row>
    <row r="832" spans="1:10" ht="25.5" x14ac:dyDescent="0.2">
      <c r="A832" s="11" t="s">
        <v>1062</v>
      </c>
      <c r="B832" s="9" t="s">
        <v>1064</v>
      </c>
      <c r="C832" s="41" t="s">
        <v>1065</v>
      </c>
      <c r="D832" s="10"/>
      <c r="E832" s="10"/>
      <c r="F832" s="8"/>
      <c r="G832" s="10"/>
      <c r="H832" s="19"/>
      <c r="I832" s="46"/>
      <c r="J832" s="46"/>
    </row>
    <row r="833" spans="1:10" ht="38.25" x14ac:dyDescent="0.2">
      <c r="A833" s="11" t="s">
        <v>1062</v>
      </c>
      <c r="B833" s="9" t="s">
        <v>1066</v>
      </c>
      <c r="C833" s="41" t="s">
        <v>1067</v>
      </c>
      <c r="D833" s="10"/>
      <c r="E833" s="10">
        <f>F833-G833</f>
        <v>1351</v>
      </c>
      <c r="F833" s="8">
        <v>12490</v>
      </c>
      <c r="G833" s="10">
        <v>11139</v>
      </c>
      <c r="H833" s="20">
        <v>3408</v>
      </c>
      <c r="I833" s="46"/>
      <c r="J833" s="46"/>
    </row>
    <row r="834" spans="1:10" ht="25.5" x14ac:dyDescent="0.2">
      <c r="A834" s="11" t="s">
        <v>1062</v>
      </c>
      <c r="B834" s="9" t="s">
        <v>1066</v>
      </c>
      <c r="C834" s="41" t="s">
        <v>1068</v>
      </c>
      <c r="D834" s="10"/>
      <c r="E834" s="10"/>
      <c r="F834" s="8"/>
      <c r="G834" s="10"/>
      <c r="H834" s="20"/>
      <c r="I834" s="46"/>
      <c r="J834" s="46"/>
    </row>
    <row r="835" spans="1:10" x14ac:dyDescent="0.2">
      <c r="A835" s="11" t="s">
        <v>1062</v>
      </c>
      <c r="B835" s="9" t="s">
        <v>1066</v>
      </c>
      <c r="C835" s="41" t="s">
        <v>206</v>
      </c>
      <c r="D835" s="10"/>
      <c r="E835" s="10">
        <v>3000</v>
      </c>
      <c r="F835" s="8"/>
      <c r="G835" s="10"/>
      <c r="H835" s="20"/>
      <c r="I835" s="46"/>
      <c r="J835" s="46"/>
    </row>
    <row r="836" spans="1:10" x14ac:dyDescent="0.2">
      <c r="A836" s="11" t="s">
        <v>1062</v>
      </c>
      <c r="B836" s="9" t="s">
        <v>1066</v>
      </c>
      <c r="C836" s="41" t="s">
        <v>1069</v>
      </c>
      <c r="D836" s="10">
        <v>800</v>
      </c>
      <c r="E836" s="10"/>
      <c r="F836" s="8"/>
      <c r="G836" s="10"/>
      <c r="H836" s="20"/>
      <c r="I836" s="46"/>
      <c r="J836" s="46"/>
    </row>
    <row r="837" spans="1:10" x14ac:dyDescent="0.2">
      <c r="A837" s="11" t="s">
        <v>1062</v>
      </c>
      <c r="B837" s="9" t="s">
        <v>1066</v>
      </c>
      <c r="C837" s="41" t="s">
        <v>1069</v>
      </c>
      <c r="D837" s="10">
        <v>685</v>
      </c>
      <c r="E837" s="10"/>
      <c r="F837" s="8"/>
      <c r="G837" s="10"/>
      <c r="H837" s="20"/>
      <c r="I837" s="46"/>
      <c r="J837" s="46"/>
    </row>
    <row r="838" spans="1:10" x14ac:dyDescent="0.2">
      <c r="A838" s="11" t="s">
        <v>1062</v>
      </c>
      <c r="B838" s="9" t="s">
        <v>1066</v>
      </c>
      <c r="C838" s="41" t="s">
        <v>1069</v>
      </c>
      <c r="D838" s="10">
        <v>725</v>
      </c>
      <c r="E838" s="10"/>
      <c r="F838" s="8"/>
      <c r="G838" s="10"/>
      <c r="H838" s="20"/>
      <c r="I838" s="46"/>
      <c r="J838" s="46"/>
    </row>
    <row r="839" spans="1:10" x14ac:dyDescent="0.2">
      <c r="A839" s="11" t="s">
        <v>1062</v>
      </c>
      <c r="B839" s="9" t="s">
        <v>1066</v>
      </c>
      <c r="C839" s="41" t="s">
        <v>1069</v>
      </c>
      <c r="D839" s="8">
        <v>835</v>
      </c>
      <c r="E839" s="8"/>
      <c r="F839" s="8"/>
      <c r="G839" s="10"/>
      <c r="H839" s="20"/>
      <c r="I839" s="46"/>
      <c r="J839" s="46"/>
    </row>
    <row r="840" spans="1:10" x14ac:dyDescent="0.2">
      <c r="A840" s="11" t="s">
        <v>1062</v>
      </c>
      <c r="B840" s="9" t="s">
        <v>1066</v>
      </c>
      <c r="C840" s="41" t="s">
        <v>1069</v>
      </c>
      <c r="D840" s="8">
        <v>520</v>
      </c>
      <c r="E840" s="8"/>
      <c r="F840" s="8"/>
      <c r="G840" s="10"/>
      <c r="H840" s="20"/>
      <c r="I840" s="46"/>
      <c r="J840" s="46"/>
    </row>
    <row r="841" spans="1:10" ht="51" x14ac:dyDescent="0.2">
      <c r="A841" s="41" t="s">
        <v>1062</v>
      </c>
      <c r="B841" s="9" t="s">
        <v>1066</v>
      </c>
      <c r="C841" s="41" t="s">
        <v>1070</v>
      </c>
      <c r="D841" s="8"/>
      <c r="E841" s="8"/>
      <c r="F841" s="8"/>
      <c r="G841" s="8"/>
      <c r="H841" s="20"/>
      <c r="I841" s="46"/>
      <c r="J841" s="46"/>
    </row>
    <row r="842" spans="1:10" ht="25.5" x14ac:dyDescent="0.2">
      <c r="A842" s="36" t="s">
        <v>1062</v>
      </c>
      <c r="B842" s="9" t="s">
        <v>1071</v>
      </c>
      <c r="C842" s="41" t="s">
        <v>1072</v>
      </c>
      <c r="D842" s="8"/>
      <c r="E842" s="8">
        <v>3500</v>
      </c>
      <c r="F842" s="8"/>
      <c r="G842" s="8"/>
      <c r="H842" s="10"/>
      <c r="I842" s="46"/>
      <c r="J842" s="46"/>
    </row>
    <row r="843" spans="1:10" ht="25.5" x14ac:dyDescent="0.2">
      <c r="A843" s="11" t="s">
        <v>1062</v>
      </c>
      <c r="B843" s="9" t="s">
        <v>1071</v>
      </c>
      <c r="C843" s="41" t="s">
        <v>1073</v>
      </c>
      <c r="D843" s="8"/>
      <c r="E843" s="8"/>
      <c r="F843" s="8"/>
      <c r="G843" s="8"/>
      <c r="H843" s="20"/>
      <c r="I843" s="46"/>
      <c r="J843" s="46"/>
    </row>
    <row r="844" spans="1:10" x14ac:dyDescent="0.2">
      <c r="A844" s="11" t="s">
        <v>1062</v>
      </c>
      <c r="B844" s="9" t="s">
        <v>1071</v>
      </c>
      <c r="C844" s="41" t="s">
        <v>1069</v>
      </c>
      <c r="D844" s="8">
        <v>910</v>
      </c>
      <c r="E844" s="8"/>
      <c r="F844" s="8"/>
      <c r="G844" s="8"/>
      <c r="H844" s="20"/>
      <c r="I844" s="46"/>
      <c r="J844" s="46"/>
    </row>
    <row r="845" spans="1:10" x14ac:dyDescent="0.2">
      <c r="A845" s="11" t="s">
        <v>1062</v>
      </c>
      <c r="B845" s="9" t="s">
        <v>1071</v>
      </c>
      <c r="C845" s="41" t="s">
        <v>1069</v>
      </c>
      <c r="D845" s="8">
        <v>910</v>
      </c>
      <c r="E845" s="8"/>
      <c r="F845" s="8"/>
      <c r="G845" s="8"/>
      <c r="H845" s="20"/>
      <c r="I845" s="46"/>
      <c r="J845" s="46"/>
    </row>
    <row r="846" spans="1:10" x14ac:dyDescent="0.2">
      <c r="A846" s="11" t="s">
        <v>1062</v>
      </c>
      <c r="B846" s="9" t="s">
        <v>1071</v>
      </c>
      <c r="C846" s="41" t="s">
        <v>1069</v>
      </c>
      <c r="D846" s="8">
        <v>910</v>
      </c>
      <c r="E846" s="8"/>
      <c r="F846" s="8"/>
      <c r="G846" s="8"/>
      <c r="H846" s="19"/>
      <c r="I846" s="46"/>
      <c r="J846" s="46"/>
    </row>
    <row r="847" spans="1:10" x14ac:dyDescent="0.2">
      <c r="A847" s="11" t="s">
        <v>1062</v>
      </c>
      <c r="B847" s="9" t="s">
        <v>1071</v>
      </c>
      <c r="C847" s="41" t="s">
        <v>1069</v>
      </c>
      <c r="D847" s="8">
        <v>355</v>
      </c>
      <c r="E847" s="8"/>
      <c r="F847" s="8"/>
      <c r="G847" s="8"/>
      <c r="H847" s="19"/>
      <c r="I847" s="46"/>
      <c r="J847" s="46"/>
    </row>
    <row r="848" spans="1:10" x14ac:dyDescent="0.2">
      <c r="A848" s="11" t="s">
        <v>1062</v>
      </c>
      <c r="B848" s="9" t="s">
        <v>1071</v>
      </c>
      <c r="C848" s="41" t="s">
        <v>1069</v>
      </c>
      <c r="D848" s="8">
        <v>435</v>
      </c>
      <c r="E848" s="8"/>
      <c r="F848" s="8"/>
      <c r="G848" s="8"/>
      <c r="H848" s="19"/>
      <c r="I848" s="46"/>
      <c r="J848" s="46"/>
    </row>
    <row r="849" spans="1:10" x14ac:dyDescent="0.2">
      <c r="A849" s="36" t="s">
        <v>1062</v>
      </c>
      <c r="B849" s="9" t="s">
        <v>1074</v>
      </c>
      <c r="C849" s="41" t="s">
        <v>206</v>
      </c>
      <c r="D849" s="8"/>
      <c r="E849" s="8">
        <v>5000</v>
      </c>
      <c r="F849" s="8"/>
      <c r="G849" s="8"/>
      <c r="H849" s="8"/>
      <c r="I849" s="46"/>
      <c r="J849" s="46"/>
    </row>
    <row r="850" spans="1:10" ht="25.5" x14ac:dyDescent="0.2">
      <c r="A850" s="36" t="s">
        <v>1062</v>
      </c>
      <c r="B850" s="9" t="s">
        <v>1074</v>
      </c>
      <c r="C850" s="41" t="s">
        <v>1075</v>
      </c>
      <c r="D850" s="8"/>
      <c r="E850" s="8">
        <f>5000+2000</f>
        <v>7000</v>
      </c>
      <c r="F850" s="8"/>
      <c r="G850" s="8"/>
      <c r="H850" s="8"/>
      <c r="I850" s="46"/>
      <c r="J850" s="46"/>
    </row>
    <row r="851" spans="1:10" x14ac:dyDescent="0.2">
      <c r="A851" s="36" t="s">
        <v>1062</v>
      </c>
      <c r="B851" s="9" t="s">
        <v>1076</v>
      </c>
      <c r="C851" s="41" t="s">
        <v>206</v>
      </c>
      <c r="D851" s="8"/>
      <c r="E851" s="8">
        <v>5000</v>
      </c>
      <c r="F851" s="8"/>
      <c r="G851" s="8"/>
      <c r="H851" s="8"/>
      <c r="I851" s="46"/>
      <c r="J851" s="46"/>
    </row>
    <row r="852" spans="1:10" ht="25.5" x14ac:dyDescent="0.2">
      <c r="A852" s="36" t="s">
        <v>1062</v>
      </c>
      <c r="B852" s="9" t="s">
        <v>1076</v>
      </c>
      <c r="C852" s="41" t="s">
        <v>1075</v>
      </c>
      <c r="D852" s="8"/>
      <c r="E852" s="8">
        <f>5000+2000</f>
        <v>7000</v>
      </c>
      <c r="F852" s="8"/>
      <c r="G852" s="8"/>
      <c r="H852" s="10"/>
      <c r="I852" s="46"/>
      <c r="J852" s="46"/>
    </row>
    <row r="853" spans="1:10" x14ac:dyDescent="0.2">
      <c r="A853" s="36" t="s">
        <v>1062</v>
      </c>
      <c r="B853" s="9" t="s">
        <v>1077</v>
      </c>
      <c r="C853" s="41" t="s">
        <v>206</v>
      </c>
      <c r="D853" s="8"/>
      <c r="E853" s="8">
        <v>5000</v>
      </c>
      <c r="F853" s="8"/>
      <c r="G853" s="8"/>
      <c r="H853" s="10"/>
      <c r="I853" s="46"/>
      <c r="J853" s="46"/>
    </row>
    <row r="854" spans="1:10" ht="25.5" x14ac:dyDescent="0.2">
      <c r="A854" s="36" t="s">
        <v>1062</v>
      </c>
      <c r="B854" s="9" t="s">
        <v>1077</v>
      </c>
      <c r="C854" s="41" t="s">
        <v>1075</v>
      </c>
      <c r="D854" s="8"/>
      <c r="E854" s="8">
        <f>5000+2000</f>
        <v>7000</v>
      </c>
      <c r="F854" s="8"/>
      <c r="G854" s="8"/>
      <c r="H854" s="10"/>
      <c r="I854" s="46"/>
      <c r="J854" s="46"/>
    </row>
    <row r="855" spans="1:10" x14ac:dyDescent="0.2">
      <c r="A855" s="36" t="s">
        <v>1062</v>
      </c>
      <c r="B855" s="9" t="s">
        <v>1078</v>
      </c>
      <c r="C855" s="41" t="s">
        <v>206</v>
      </c>
      <c r="D855" s="8"/>
      <c r="E855" s="8">
        <v>5000</v>
      </c>
      <c r="F855" s="8"/>
      <c r="G855" s="8"/>
      <c r="H855" s="10"/>
      <c r="I855" s="46"/>
      <c r="J855" s="46"/>
    </row>
    <row r="856" spans="1:10" ht="25.5" x14ac:dyDescent="0.2">
      <c r="A856" s="36" t="s">
        <v>1062</v>
      </c>
      <c r="B856" s="9" t="s">
        <v>1078</v>
      </c>
      <c r="C856" s="41" t="s">
        <v>1075</v>
      </c>
      <c r="D856" s="8"/>
      <c r="E856" s="8">
        <f>5000+2000</f>
        <v>7000</v>
      </c>
      <c r="F856" s="8"/>
      <c r="G856" s="8"/>
      <c r="H856" s="10"/>
      <c r="I856" s="46"/>
      <c r="J856" s="46"/>
    </row>
    <row r="857" spans="1:10" x14ac:dyDescent="0.2">
      <c r="A857" s="36" t="s">
        <v>1062</v>
      </c>
      <c r="B857" s="9" t="s">
        <v>1079</v>
      </c>
      <c r="C857" s="41" t="s">
        <v>206</v>
      </c>
      <c r="D857" s="8"/>
      <c r="E857" s="8">
        <v>5000</v>
      </c>
      <c r="F857" s="8"/>
      <c r="G857" s="8"/>
      <c r="H857" s="10"/>
      <c r="I857" s="46"/>
      <c r="J857" s="46"/>
    </row>
    <row r="858" spans="1:10" ht="25.5" x14ac:dyDescent="0.2">
      <c r="A858" s="36" t="s">
        <v>1062</v>
      </c>
      <c r="B858" s="9" t="s">
        <v>1079</v>
      </c>
      <c r="C858" s="41" t="s">
        <v>1075</v>
      </c>
      <c r="D858" s="8"/>
      <c r="E858" s="8">
        <f>5000+2000</f>
        <v>7000</v>
      </c>
      <c r="F858" s="8"/>
      <c r="G858" s="8"/>
      <c r="H858" s="10"/>
      <c r="I858" s="46"/>
      <c r="J858" s="46"/>
    </row>
    <row r="859" spans="1:10" x14ac:dyDescent="0.2">
      <c r="A859" s="11" t="s">
        <v>1062</v>
      </c>
      <c r="B859" s="9" t="s">
        <v>1080</v>
      </c>
      <c r="C859" s="41" t="s">
        <v>206</v>
      </c>
      <c r="D859" s="8"/>
      <c r="E859" s="8">
        <v>1750</v>
      </c>
      <c r="F859" s="8"/>
      <c r="G859" s="8"/>
      <c r="H859" s="10"/>
      <c r="I859" s="46"/>
      <c r="J859" s="46"/>
    </row>
    <row r="860" spans="1:10" ht="25.5" x14ac:dyDescent="0.2">
      <c r="A860" s="11" t="s">
        <v>1062</v>
      </c>
      <c r="B860" s="9" t="s">
        <v>1080</v>
      </c>
      <c r="C860" s="41" t="s">
        <v>1075</v>
      </c>
      <c r="D860" s="8"/>
      <c r="E860" s="8">
        <f>1750+2000</f>
        <v>3750</v>
      </c>
      <c r="F860" s="8"/>
      <c r="G860" s="8"/>
      <c r="H860" s="10"/>
      <c r="I860" s="46"/>
      <c r="J860" s="46"/>
    </row>
    <row r="861" spans="1:10" ht="25.5" x14ac:dyDescent="0.2">
      <c r="A861" s="41" t="s">
        <v>1062</v>
      </c>
      <c r="B861" s="9" t="s">
        <v>1081</v>
      </c>
      <c r="C861" s="41" t="s">
        <v>1082</v>
      </c>
      <c r="D861" s="8"/>
      <c r="E861" s="8"/>
      <c r="F861" s="8"/>
      <c r="G861" s="8"/>
      <c r="H861" s="20"/>
      <c r="I861" s="46"/>
      <c r="J861" s="46"/>
    </row>
    <row r="862" spans="1:10" ht="25.5" x14ac:dyDescent="0.2">
      <c r="A862" s="41" t="s">
        <v>1062</v>
      </c>
      <c r="B862" s="9" t="s">
        <v>1083</v>
      </c>
      <c r="C862" s="41" t="s">
        <v>1084</v>
      </c>
      <c r="D862" s="8"/>
      <c r="E862" s="8"/>
      <c r="F862" s="8"/>
      <c r="G862" s="8"/>
      <c r="H862" s="20"/>
      <c r="I862" s="46"/>
      <c r="J862" s="46"/>
    </row>
    <row r="863" spans="1:10" ht="25.5" x14ac:dyDescent="0.2">
      <c r="A863" s="41" t="s">
        <v>1062</v>
      </c>
      <c r="B863" s="9" t="s">
        <v>1083</v>
      </c>
      <c r="C863" s="41" t="s">
        <v>1085</v>
      </c>
      <c r="D863" s="8"/>
      <c r="E863" s="8"/>
      <c r="F863" s="8"/>
      <c r="G863" s="8"/>
      <c r="H863" s="20"/>
      <c r="I863" s="46"/>
      <c r="J863" s="46"/>
    </row>
    <row r="864" spans="1:10" x14ac:dyDescent="0.2">
      <c r="A864" s="11" t="s">
        <v>1062</v>
      </c>
      <c r="B864" s="9" t="s">
        <v>1086</v>
      </c>
      <c r="C864" s="41" t="s">
        <v>525</v>
      </c>
      <c r="D864" s="8">
        <v>1190</v>
      </c>
      <c r="E864" s="8"/>
      <c r="F864" s="8"/>
      <c r="G864" s="8"/>
      <c r="H864" s="20"/>
      <c r="I864" s="46"/>
      <c r="J864" s="46"/>
    </row>
    <row r="865" spans="1:10" x14ac:dyDescent="0.2">
      <c r="A865" s="11" t="s">
        <v>1062</v>
      </c>
      <c r="B865" s="9" t="s">
        <v>1087</v>
      </c>
      <c r="C865" s="41" t="s">
        <v>525</v>
      </c>
      <c r="D865" s="8">
        <v>1320</v>
      </c>
      <c r="E865" s="8"/>
      <c r="F865" s="8"/>
      <c r="G865" s="8"/>
      <c r="H865" s="20"/>
      <c r="I865" s="46"/>
      <c r="J865" s="46"/>
    </row>
    <row r="866" spans="1:10" x14ac:dyDescent="0.2">
      <c r="A866" s="11" t="s">
        <v>1062</v>
      </c>
      <c r="B866" s="9" t="s">
        <v>1088</v>
      </c>
      <c r="C866" s="41" t="s">
        <v>525</v>
      </c>
      <c r="D866" s="8">
        <v>1590</v>
      </c>
      <c r="E866" s="8"/>
      <c r="F866" s="8"/>
      <c r="G866" s="8"/>
      <c r="H866" s="20"/>
      <c r="I866" s="46"/>
      <c r="J866" s="46"/>
    </row>
    <row r="867" spans="1:10" x14ac:dyDescent="0.2">
      <c r="A867" s="36" t="s">
        <v>1062</v>
      </c>
      <c r="B867" s="9" t="s">
        <v>1089</v>
      </c>
      <c r="C867" s="41" t="s">
        <v>206</v>
      </c>
      <c r="D867" s="10"/>
      <c r="E867" s="10">
        <v>5000</v>
      </c>
      <c r="F867" s="10"/>
      <c r="G867" s="10"/>
      <c r="H867" s="10"/>
      <c r="I867" s="46"/>
      <c r="J867" s="46"/>
    </row>
    <row r="868" spans="1:10" x14ac:dyDescent="0.2">
      <c r="A868" s="41" t="s">
        <v>1090</v>
      </c>
      <c r="B868" s="21" t="s">
        <v>1091</v>
      </c>
      <c r="C868" s="41" t="s">
        <v>206</v>
      </c>
      <c r="D868" s="10"/>
      <c r="E868" s="10">
        <v>1750</v>
      </c>
      <c r="F868" s="10"/>
      <c r="G868" s="10"/>
      <c r="H868" s="10"/>
      <c r="I868" s="46"/>
      <c r="J868" s="46"/>
    </row>
    <row r="869" spans="1:10" x14ac:dyDescent="0.2">
      <c r="A869" s="41" t="s">
        <v>1090</v>
      </c>
      <c r="B869" s="9" t="s">
        <v>1092</v>
      </c>
      <c r="C869" s="41" t="s">
        <v>1093</v>
      </c>
      <c r="D869" s="10">
        <f>2070+349</f>
        <v>2419</v>
      </c>
      <c r="E869" s="10"/>
      <c r="F869" s="10"/>
      <c r="G869" s="10"/>
      <c r="H869" s="20"/>
      <c r="I869" s="46"/>
      <c r="J869" s="46"/>
    </row>
    <row r="870" spans="1:10" ht="25.5" x14ac:dyDescent="0.2">
      <c r="A870" s="41" t="s">
        <v>1090</v>
      </c>
      <c r="B870" s="21" t="s">
        <v>1094</v>
      </c>
      <c r="C870" s="41" t="s">
        <v>1095</v>
      </c>
      <c r="D870" s="10">
        <v>1035</v>
      </c>
      <c r="E870" s="10"/>
      <c r="F870" s="10"/>
      <c r="G870" s="10"/>
      <c r="H870" s="20"/>
      <c r="I870" s="46"/>
      <c r="J870" s="46"/>
    </row>
    <row r="871" spans="1:10" x14ac:dyDescent="0.2">
      <c r="A871" s="41" t="s">
        <v>1090</v>
      </c>
      <c r="B871" s="21" t="s">
        <v>1096</v>
      </c>
      <c r="C871" s="41" t="s">
        <v>206</v>
      </c>
      <c r="D871" s="10"/>
      <c r="E871" s="10">
        <v>3750</v>
      </c>
      <c r="F871" s="10"/>
      <c r="G871" s="10"/>
      <c r="H871" s="10"/>
      <c r="I871" s="46"/>
      <c r="J871" s="46"/>
    </row>
    <row r="872" spans="1:10" x14ac:dyDescent="0.2">
      <c r="A872" s="41" t="s">
        <v>1090</v>
      </c>
      <c r="B872" s="21" t="s">
        <v>1097</v>
      </c>
      <c r="C872" s="41" t="s">
        <v>206</v>
      </c>
      <c r="D872" s="10"/>
      <c r="E872" s="10">
        <v>3000</v>
      </c>
      <c r="F872" s="10"/>
      <c r="G872" s="10"/>
      <c r="H872" s="8"/>
      <c r="I872" s="46"/>
      <c r="J872" s="46"/>
    </row>
    <row r="873" spans="1:10" x14ac:dyDescent="0.2">
      <c r="A873" s="41" t="s">
        <v>1090</v>
      </c>
      <c r="B873" s="21" t="s">
        <v>1098</v>
      </c>
      <c r="C873" s="41" t="s">
        <v>1099</v>
      </c>
      <c r="D873" s="10">
        <v>650</v>
      </c>
      <c r="E873" s="10"/>
      <c r="F873" s="8"/>
      <c r="G873" s="10"/>
      <c r="H873" s="19"/>
      <c r="I873" s="46"/>
      <c r="J873" s="46"/>
    </row>
    <row r="874" spans="1:10" x14ac:dyDescent="0.2">
      <c r="A874" s="41" t="s">
        <v>1090</v>
      </c>
      <c r="B874" s="9" t="s">
        <v>1100</v>
      </c>
      <c r="C874" s="41" t="s">
        <v>1093</v>
      </c>
      <c r="D874" s="10">
        <f>3270+349</f>
        <v>3619</v>
      </c>
      <c r="E874" s="10"/>
      <c r="F874" s="8"/>
      <c r="G874" s="10"/>
      <c r="H874" s="19"/>
      <c r="I874" s="46"/>
      <c r="J874" s="46"/>
    </row>
    <row r="875" spans="1:10" x14ac:dyDescent="0.2">
      <c r="A875" s="41" t="s">
        <v>1090</v>
      </c>
      <c r="B875" s="21" t="s">
        <v>1101</v>
      </c>
      <c r="C875" s="41" t="s">
        <v>206</v>
      </c>
      <c r="D875" s="10"/>
      <c r="E875" s="10">
        <v>3000</v>
      </c>
      <c r="F875" s="10"/>
      <c r="G875" s="10"/>
      <c r="H875" s="8"/>
      <c r="I875" s="46"/>
      <c r="J875" s="46"/>
    </row>
    <row r="876" spans="1:10" ht="38.25" x14ac:dyDescent="0.2">
      <c r="A876" s="41" t="s">
        <v>1090</v>
      </c>
      <c r="B876" s="21" t="s">
        <v>1101</v>
      </c>
      <c r="C876" s="41" t="s">
        <v>1102</v>
      </c>
      <c r="D876" s="10"/>
      <c r="E876" s="10"/>
      <c r="F876" s="10"/>
      <c r="G876" s="10"/>
      <c r="H876" s="8"/>
      <c r="I876" s="46"/>
      <c r="J876" s="46"/>
    </row>
    <row r="877" spans="1:10" ht="25.5" x14ac:dyDescent="0.2">
      <c r="A877" s="41" t="s">
        <v>1090</v>
      </c>
      <c r="B877" s="21" t="s">
        <v>1103</v>
      </c>
      <c r="C877" s="41" t="s">
        <v>1104</v>
      </c>
      <c r="D877" s="10">
        <f>900+550</f>
        <v>1450</v>
      </c>
      <c r="E877" s="10"/>
      <c r="F877" s="10"/>
      <c r="G877" s="10"/>
      <c r="H877" s="19"/>
      <c r="I877" s="46"/>
      <c r="J877" s="46"/>
    </row>
    <row r="878" spans="1:10" x14ac:dyDescent="0.2">
      <c r="A878" s="41" t="s">
        <v>1090</v>
      </c>
      <c r="B878" s="21" t="s">
        <v>1105</v>
      </c>
      <c r="C878" s="41" t="s">
        <v>1099</v>
      </c>
      <c r="D878" s="10">
        <v>1220</v>
      </c>
      <c r="E878" s="10"/>
      <c r="F878" s="10"/>
      <c r="G878" s="10"/>
      <c r="H878" s="19"/>
      <c r="I878" s="46"/>
      <c r="J878" s="46"/>
    </row>
    <row r="879" spans="1:10" x14ac:dyDescent="0.2">
      <c r="A879" s="41" t="s">
        <v>1090</v>
      </c>
      <c r="B879" s="21" t="s">
        <v>1105</v>
      </c>
      <c r="C879" s="41" t="s">
        <v>206</v>
      </c>
      <c r="D879" s="10"/>
      <c r="E879" s="10">
        <v>5000</v>
      </c>
      <c r="F879" s="10"/>
      <c r="G879" s="10"/>
      <c r="H879" s="8"/>
      <c r="I879" s="46"/>
      <c r="J879" s="46"/>
    </row>
    <row r="880" spans="1:10" x14ac:dyDescent="0.2">
      <c r="A880" s="41" t="s">
        <v>1090</v>
      </c>
      <c r="B880" s="9" t="s">
        <v>1106</v>
      </c>
      <c r="C880" s="41" t="s">
        <v>1093</v>
      </c>
      <c r="D880" s="10">
        <f>2595+549</f>
        <v>3144</v>
      </c>
      <c r="E880" s="10"/>
      <c r="F880" s="10"/>
      <c r="G880" s="10"/>
      <c r="H880" s="19"/>
      <c r="I880" s="46"/>
      <c r="J880" s="46"/>
    </row>
    <row r="881" spans="1:10" x14ac:dyDescent="0.2">
      <c r="A881" s="41" t="s">
        <v>1090</v>
      </c>
      <c r="B881" s="21" t="s">
        <v>1107</v>
      </c>
      <c r="C881" s="41" t="s">
        <v>206</v>
      </c>
      <c r="D881" s="10"/>
      <c r="E881" s="10">
        <v>5000</v>
      </c>
      <c r="F881" s="10"/>
      <c r="G881" s="10"/>
      <c r="H881" s="8"/>
      <c r="I881" s="46"/>
      <c r="J881" s="46"/>
    </row>
    <row r="882" spans="1:10" ht="38.25" x14ac:dyDescent="0.2">
      <c r="A882" s="41" t="s">
        <v>1090</v>
      </c>
      <c r="B882" s="21" t="s">
        <v>1107</v>
      </c>
      <c r="C882" s="41" t="s">
        <v>1108</v>
      </c>
      <c r="D882" s="10"/>
      <c r="E882" s="10"/>
      <c r="F882" s="10"/>
      <c r="G882" s="10"/>
      <c r="H882" s="19"/>
      <c r="I882" s="46"/>
      <c r="J882" s="46"/>
    </row>
    <row r="883" spans="1:10" x14ac:dyDescent="0.2">
      <c r="A883" s="41" t="s">
        <v>1090</v>
      </c>
      <c r="B883" s="21" t="s">
        <v>1109</v>
      </c>
      <c r="C883" s="41" t="s">
        <v>206</v>
      </c>
      <c r="D883" s="10"/>
      <c r="E883" s="10">
        <v>7000</v>
      </c>
      <c r="F883" s="10"/>
      <c r="G883" s="10"/>
      <c r="H883" s="8"/>
      <c r="I883" s="46"/>
      <c r="J883" s="46"/>
    </row>
    <row r="884" spans="1:10" x14ac:dyDescent="0.2">
      <c r="A884" s="41" t="s">
        <v>1090</v>
      </c>
      <c r="B884" s="21" t="s">
        <v>1110</v>
      </c>
      <c r="C884" s="41" t="s">
        <v>206</v>
      </c>
      <c r="D884" s="10"/>
      <c r="E884" s="10">
        <v>7000</v>
      </c>
      <c r="F884" s="10"/>
      <c r="G884" s="10"/>
      <c r="H884" s="8"/>
      <c r="I884" s="46"/>
      <c r="J884" s="46"/>
    </row>
    <row r="885" spans="1:10" x14ac:dyDescent="0.2">
      <c r="A885" s="41" t="s">
        <v>1090</v>
      </c>
      <c r="B885" s="21" t="s">
        <v>1111</v>
      </c>
      <c r="C885" s="41" t="s">
        <v>206</v>
      </c>
      <c r="D885" s="10"/>
      <c r="E885" s="10">
        <v>3500</v>
      </c>
      <c r="F885" s="8"/>
      <c r="G885" s="10"/>
      <c r="H885" s="8"/>
      <c r="I885" s="46"/>
      <c r="J885" s="46"/>
    </row>
    <row r="886" spans="1:10" x14ac:dyDescent="0.2">
      <c r="A886" s="41" t="s">
        <v>1090</v>
      </c>
      <c r="B886" s="9" t="s">
        <v>1112</v>
      </c>
      <c r="C886" s="41" t="s">
        <v>1093</v>
      </c>
      <c r="D886" s="10">
        <f>4000+499</f>
        <v>4499</v>
      </c>
      <c r="E886" s="10"/>
      <c r="F886" s="8"/>
      <c r="G886" s="10"/>
      <c r="H886" s="19"/>
      <c r="I886" s="46"/>
      <c r="J886" s="46"/>
    </row>
    <row r="887" spans="1:10" ht="25.5" x14ac:dyDescent="0.2">
      <c r="A887" s="41" t="s">
        <v>1090</v>
      </c>
      <c r="B887" s="21" t="s">
        <v>1113</v>
      </c>
      <c r="C887" s="41" t="s">
        <v>1114</v>
      </c>
      <c r="D887" s="10">
        <v>2645</v>
      </c>
      <c r="E887" s="10"/>
      <c r="F887" s="8"/>
      <c r="G887" s="10"/>
      <c r="H887" s="19"/>
      <c r="I887" s="46"/>
      <c r="J887" s="46"/>
    </row>
    <row r="888" spans="1:10" x14ac:dyDescent="0.2">
      <c r="A888" s="41" t="s">
        <v>1090</v>
      </c>
      <c r="B888" s="21" t="s">
        <v>1115</v>
      </c>
      <c r="C888" s="41" t="s">
        <v>206</v>
      </c>
      <c r="D888" s="8"/>
      <c r="E888" s="10">
        <v>3500</v>
      </c>
      <c r="F888" s="8"/>
      <c r="G888" s="10"/>
      <c r="H888" s="8"/>
      <c r="I888" s="46"/>
      <c r="J888" s="46"/>
    </row>
    <row r="889" spans="1:10" x14ac:dyDescent="0.2">
      <c r="A889" s="41" t="s">
        <v>1090</v>
      </c>
      <c r="B889" s="21" t="s">
        <v>1116</v>
      </c>
      <c r="C889" s="41" t="s">
        <v>1099</v>
      </c>
      <c r="D889" s="8">
        <v>1420</v>
      </c>
      <c r="E889" s="10"/>
      <c r="F889" s="8"/>
      <c r="G889" s="10"/>
      <c r="H889" s="19"/>
      <c r="I889" s="46"/>
      <c r="J889" s="46"/>
    </row>
    <row r="890" spans="1:10" x14ac:dyDescent="0.2">
      <c r="A890" s="41" t="s">
        <v>1090</v>
      </c>
      <c r="B890" s="21" t="s">
        <v>1116</v>
      </c>
      <c r="C890" s="41" t="s">
        <v>206</v>
      </c>
      <c r="D890" s="8"/>
      <c r="E890" s="10">
        <v>5000</v>
      </c>
      <c r="F890" s="8"/>
      <c r="G890" s="10"/>
      <c r="H890" s="8"/>
      <c r="I890" s="46"/>
      <c r="J890" s="46"/>
    </row>
    <row r="891" spans="1:10" ht="38.25" x14ac:dyDescent="0.2">
      <c r="A891" s="41" t="s">
        <v>1090</v>
      </c>
      <c r="B891" s="21" t="s">
        <v>1117</v>
      </c>
      <c r="C891" s="41" t="s">
        <v>1118</v>
      </c>
      <c r="D891" s="8"/>
      <c r="E891" s="10"/>
      <c r="F891" s="8"/>
      <c r="G891" s="10"/>
      <c r="H891" s="8"/>
      <c r="I891" s="46"/>
      <c r="J891" s="46"/>
    </row>
    <row r="892" spans="1:10" x14ac:dyDescent="0.2">
      <c r="A892" s="41" t="s">
        <v>1090</v>
      </c>
      <c r="B892" s="21" t="s">
        <v>1119</v>
      </c>
      <c r="C892" s="41" t="s">
        <v>206</v>
      </c>
      <c r="D892" s="8"/>
      <c r="E892" s="10">
        <v>4000</v>
      </c>
      <c r="F892" s="8"/>
      <c r="G892" s="10"/>
      <c r="H892" s="8"/>
      <c r="I892" s="46"/>
      <c r="J892" s="46"/>
    </row>
    <row r="893" spans="1:10" ht="25.5" x14ac:dyDescent="0.2">
      <c r="A893" s="41" t="s">
        <v>1120</v>
      </c>
      <c r="B893" s="21" t="s">
        <v>1121</v>
      </c>
      <c r="C893" s="36" t="s">
        <v>1122</v>
      </c>
      <c r="D893" s="8">
        <v>1145</v>
      </c>
      <c r="E893" s="10"/>
      <c r="F893" s="8"/>
      <c r="G893" s="10"/>
      <c r="H893" s="8"/>
      <c r="I893" s="46"/>
      <c r="J893" s="46"/>
    </row>
    <row r="894" spans="1:10" ht="38.25" x14ac:dyDescent="0.2">
      <c r="A894" s="41" t="s">
        <v>1120</v>
      </c>
      <c r="B894" s="21" t="s">
        <v>1123</v>
      </c>
      <c r="C894" s="36" t="s">
        <v>1124</v>
      </c>
      <c r="D894" s="8"/>
      <c r="E894" s="10">
        <v>3000</v>
      </c>
      <c r="F894" s="8"/>
      <c r="G894" s="10"/>
      <c r="H894" s="19"/>
      <c r="I894" s="46"/>
      <c r="J894" s="46"/>
    </row>
    <row r="895" spans="1:10" ht="38.25" x14ac:dyDescent="0.2">
      <c r="A895" s="41" t="s">
        <v>1120</v>
      </c>
      <c r="B895" s="21" t="s">
        <v>1123</v>
      </c>
      <c r="C895" s="36" t="s">
        <v>1125</v>
      </c>
      <c r="D895" s="8"/>
      <c r="E895" s="10">
        <v>2000</v>
      </c>
      <c r="F895" s="8"/>
      <c r="G895" s="10"/>
      <c r="H895" s="19"/>
      <c r="I895" s="46"/>
      <c r="J895" s="46"/>
    </row>
    <row r="896" spans="1:10" ht="25.5" x14ac:dyDescent="0.2">
      <c r="A896" s="41" t="s">
        <v>1120</v>
      </c>
      <c r="B896" s="21" t="s">
        <v>1126</v>
      </c>
      <c r="C896" s="36" t="s">
        <v>1127</v>
      </c>
      <c r="D896" s="10"/>
      <c r="E896" s="10"/>
      <c r="F896" s="8"/>
      <c r="G896" s="10"/>
      <c r="H896" s="8"/>
      <c r="I896" s="46"/>
      <c r="J896" s="46"/>
    </row>
    <row r="897" spans="1:10" ht="25.5" x14ac:dyDescent="0.2">
      <c r="A897" s="41" t="s">
        <v>1120</v>
      </c>
      <c r="B897" s="21" t="s">
        <v>1128</v>
      </c>
      <c r="C897" s="36" t="s">
        <v>1129</v>
      </c>
      <c r="D897" s="10" t="s">
        <v>32</v>
      </c>
      <c r="E897" s="10"/>
      <c r="F897" s="8"/>
      <c r="G897" s="10"/>
      <c r="H897" s="8"/>
      <c r="I897" s="46"/>
      <c r="J897" s="46"/>
    </row>
    <row r="898" spans="1:10" x14ac:dyDescent="0.2">
      <c r="A898" s="41" t="s">
        <v>1120</v>
      </c>
      <c r="B898" s="21" t="s">
        <v>1130</v>
      </c>
      <c r="C898" s="36" t="s">
        <v>525</v>
      </c>
      <c r="D898" s="8">
        <v>1744</v>
      </c>
      <c r="E898" s="10"/>
      <c r="F898" s="8"/>
      <c r="G898" s="10"/>
      <c r="H898" s="8"/>
      <c r="I898" s="46"/>
      <c r="J898" s="46"/>
    </row>
    <row r="899" spans="1:10" ht="38.25" x14ac:dyDescent="0.2">
      <c r="A899" s="41" t="s">
        <v>1120</v>
      </c>
      <c r="B899" s="21" t="s">
        <v>1131</v>
      </c>
      <c r="C899" s="36" t="s">
        <v>1124</v>
      </c>
      <c r="D899" s="8"/>
      <c r="E899" s="8">
        <v>3000</v>
      </c>
      <c r="F899" s="8"/>
      <c r="G899" s="8"/>
      <c r="H899" s="19"/>
      <c r="I899" s="46"/>
      <c r="J899" s="46"/>
    </row>
    <row r="900" spans="1:10" ht="38.25" x14ac:dyDescent="0.2">
      <c r="A900" s="41" t="s">
        <v>1120</v>
      </c>
      <c r="B900" s="21" t="s">
        <v>1131</v>
      </c>
      <c r="C900" s="36" t="s">
        <v>1132</v>
      </c>
      <c r="D900" s="8"/>
      <c r="E900" s="8">
        <v>2000</v>
      </c>
      <c r="F900" s="8"/>
      <c r="G900" s="8"/>
      <c r="H900" s="19"/>
      <c r="I900" s="46"/>
      <c r="J900" s="46"/>
    </row>
    <row r="901" spans="1:10" x14ac:dyDescent="0.2">
      <c r="A901" s="41" t="s">
        <v>1120</v>
      </c>
      <c r="B901" s="59" t="s">
        <v>1133</v>
      </c>
      <c r="C901" s="36" t="s">
        <v>525</v>
      </c>
      <c r="D901" s="8">
        <v>1800</v>
      </c>
      <c r="E901" s="8"/>
      <c r="F901" s="8"/>
      <c r="G901" s="8"/>
      <c r="H901" s="8"/>
      <c r="I901" s="46"/>
      <c r="J901" s="46"/>
    </row>
    <row r="902" spans="1:10" ht="25.5" x14ac:dyDescent="0.2">
      <c r="A902" s="41" t="s">
        <v>1120</v>
      </c>
      <c r="B902" s="21" t="s">
        <v>1134</v>
      </c>
      <c r="C902" s="36" t="s">
        <v>1127</v>
      </c>
      <c r="D902" s="8"/>
      <c r="E902" s="8"/>
      <c r="F902" s="8"/>
      <c r="G902" s="8"/>
      <c r="H902" s="8"/>
      <c r="I902" s="46"/>
      <c r="J902" s="46"/>
    </row>
    <row r="903" spans="1:10" ht="25.5" x14ac:dyDescent="0.2">
      <c r="A903" s="41" t="s">
        <v>1120</v>
      </c>
      <c r="B903" s="21" t="s">
        <v>1135</v>
      </c>
      <c r="C903" s="36" t="s">
        <v>1136</v>
      </c>
      <c r="D903" s="8">
        <v>885</v>
      </c>
      <c r="E903" s="8"/>
      <c r="F903" s="8"/>
      <c r="G903" s="8"/>
      <c r="H903" s="8"/>
      <c r="I903" s="46"/>
      <c r="J903" s="46"/>
    </row>
    <row r="904" spans="1:10" x14ac:dyDescent="0.2">
      <c r="A904" s="41" t="s">
        <v>1120</v>
      </c>
      <c r="B904" s="21" t="s">
        <v>1137</v>
      </c>
      <c r="C904" s="36" t="s">
        <v>525</v>
      </c>
      <c r="D904" s="8">
        <v>1469</v>
      </c>
      <c r="E904" s="8"/>
      <c r="F904" s="8"/>
      <c r="G904" s="8"/>
      <c r="H904" s="8"/>
      <c r="I904" s="46"/>
      <c r="J904" s="46"/>
    </row>
    <row r="905" spans="1:10" ht="38.25" x14ac:dyDescent="0.2">
      <c r="A905" s="41" t="s">
        <v>1120</v>
      </c>
      <c r="B905" s="21" t="s">
        <v>1138</v>
      </c>
      <c r="C905" s="36" t="s">
        <v>1124</v>
      </c>
      <c r="D905" s="8"/>
      <c r="E905" s="8">
        <v>3000</v>
      </c>
      <c r="F905" s="8"/>
      <c r="G905" s="8"/>
      <c r="H905" s="19"/>
      <c r="I905" s="46"/>
      <c r="J905" s="46"/>
    </row>
    <row r="906" spans="1:10" ht="38.25" x14ac:dyDescent="0.2">
      <c r="A906" s="41" t="s">
        <v>1120</v>
      </c>
      <c r="B906" s="43" t="s">
        <v>1138</v>
      </c>
      <c r="C906" s="36" t="s">
        <v>1132</v>
      </c>
      <c r="D906" s="8"/>
      <c r="E906" s="10">
        <v>2000</v>
      </c>
      <c r="F906" s="10"/>
      <c r="G906" s="10"/>
      <c r="H906" s="20"/>
      <c r="I906" s="46"/>
      <c r="J906" s="46"/>
    </row>
    <row r="907" spans="1:10" x14ac:dyDescent="0.2">
      <c r="A907" s="41" t="s">
        <v>1120</v>
      </c>
      <c r="B907" s="41" t="s">
        <v>1139</v>
      </c>
      <c r="C907" s="36" t="s">
        <v>525</v>
      </c>
      <c r="D907" s="8">
        <v>1500</v>
      </c>
      <c r="E907" s="10"/>
      <c r="F907" s="10"/>
      <c r="G907" s="10"/>
      <c r="H907" s="10"/>
      <c r="I907" s="46"/>
      <c r="J907" s="46"/>
    </row>
    <row r="908" spans="1:10" x14ac:dyDescent="0.2">
      <c r="A908" s="41" t="s">
        <v>1140</v>
      </c>
      <c r="B908" s="21" t="s">
        <v>1141</v>
      </c>
      <c r="C908" s="36" t="s">
        <v>54</v>
      </c>
      <c r="D908" s="8"/>
      <c r="E908" s="10">
        <f>F908-G908</f>
        <v>5000</v>
      </c>
      <c r="F908" s="10">
        <v>24890</v>
      </c>
      <c r="G908" s="10">
        <v>19890</v>
      </c>
      <c r="H908" s="10"/>
      <c r="I908" s="46"/>
      <c r="J908" s="46"/>
    </row>
    <row r="909" spans="1:10" x14ac:dyDescent="0.2">
      <c r="A909" s="41" t="s">
        <v>1140</v>
      </c>
      <c r="B909" s="21" t="s">
        <v>1142</v>
      </c>
      <c r="C909" s="36" t="s">
        <v>525</v>
      </c>
      <c r="D909" s="8">
        <v>1520</v>
      </c>
      <c r="E909" s="10"/>
      <c r="F909" s="10"/>
      <c r="G909" s="10"/>
      <c r="H909" s="10"/>
      <c r="I909" s="46"/>
      <c r="J909" s="46"/>
    </row>
    <row r="910" spans="1:10" x14ac:dyDescent="0.2">
      <c r="A910" s="41" t="s">
        <v>1140</v>
      </c>
      <c r="B910" s="21" t="s">
        <v>1143</v>
      </c>
      <c r="C910" s="36" t="s">
        <v>525</v>
      </c>
      <c r="D910" s="8">
        <v>1490</v>
      </c>
      <c r="E910" s="10"/>
      <c r="F910" s="10"/>
      <c r="G910" s="10"/>
      <c r="H910" s="10"/>
      <c r="I910" s="46"/>
      <c r="J910" s="46"/>
    </row>
    <row r="911" spans="1:10" x14ac:dyDescent="0.2">
      <c r="A911" s="41" t="s">
        <v>1140</v>
      </c>
      <c r="B911" s="21" t="s">
        <v>1144</v>
      </c>
      <c r="C911" s="36" t="s">
        <v>54</v>
      </c>
      <c r="D911" s="8"/>
      <c r="E911" s="10">
        <f>F911-G911</f>
        <v>7500</v>
      </c>
      <c r="F911" s="10">
        <v>37900</v>
      </c>
      <c r="G911" s="10">
        <v>30400</v>
      </c>
      <c r="H911" s="10"/>
      <c r="I911" s="46"/>
      <c r="J911" s="46"/>
    </row>
    <row r="912" spans="1:10" x14ac:dyDescent="0.2">
      <c r="A912" s="41" t="s">
        <v>1140</v>
      </c>
      <c r="B912" s="21" t="s">
        <v>1145</v>
      </c>
      <c r="C912" s="36" t="s">
        <v>54</v>
      </c>
      <c r="D912" s="8"/>
      <c r="E912" s="10">
        <f>F912-G912</f>
        <v>2000</v>
      </c>
      <c r="F912" s="10">
        <v>22990</v>
      </c>
      <c r="G912" s="10">
        <v>20990</v>
      </c>
      <c r="H912" s="10"/>
      <c r="I912" s="46"/>
      <c r="J912" s="46"/>
    </row>
    <row r="913" spans="1:10" ht="25.5" x14ac:dyDescent="0.2">
      <c r="A913" s="41" t="s">
        <v>1140</v>
      </c>
      <c r="B913" s="21" t="s">
        <v>1146</v>
      </c>
      <c r="C913" s="36" t="s">
        <v>1147</v>
      </c>
      <c r="D913" s="8" t="s">
        <v>32</v>
      </c>
      <c r="E913" s="10"/>
      <c r="F913" s="10"/>
      <c r="G913" s="10"/>
      <c r="H913" s="10">
        <v>3599.9</v>
      </c>
      <c r="I913" s="46"/>
      <c r="J913" s="46"/>
    </row>
    <row r="914" spans="1:10" x14ac:dyDescent="0.2">
      <c r="A914" s="41" t="s">
        <v>1140</v>
      </c>
      <c r="B914" s="21" t="s">
        <v>1148</v>
      </c>
      <c r="C914" s="36" t="s">
        <v>525</v>
      </c>
      <c r="D914" s="8">
        <v>2200</v>
      </c>
      <c r="E914" s="10"/>
      <c r="F914" s="10"/>
      <c r="G914" s="10"/>
      <c r="H914" s="10"/>
      <c r="I914" s="46"/>
      <c r="J914" s="46"/>
    </row>
    <row r="915" spans="1:10" x14ac:dyDescent="0.2">
      <c r="A915" s="41" t="s">
        <v>1140</v>
      </c>
      <c r="B915" s="21" t="s">
        <v>1149</v>
      </c>
      <c r="C915" s="36" t="s">
        <v>525</v>
      </c>
      <c r="D915" s="8">
        <v>2200</v>
      </c>
      <c r="E915" s="10"/>
      <c r="F915" s="10"/>
      <c r="G915" s="10"/>
      <c r="H915" s="10"/>
      <c r="I915" s="46"/>
      <c r="J915" s="46"/>
    </row>
    <row r="916" spans="1:10" x14ac:dyDescent="0.2">
      <c r="A916" s="11" t="s">
        <v>1150</v>
      </c>
      <c r="B916" s="60" t="s">
        <v>1151</v>
      </c>
      <c r="C916" s="41" t="s">
        <v>54</v>
      </c>
      <c r="D916" s="8"/>
      <c r="E916" s="10">
        <v>1500</v>
      </c>
      <c r="F916" s="8"/>
      <c r="G916" s="10"/>
      <c r="H916" s="8"/>
      <c r="I916" s="46"/>
      <c r="J916" s="46"/>
    </row>
    <row r="917" spans="1:10" x14ac:dyDescent="0.2">
      <c r="A917" s="11" t="s">
        <v>1150</v>
      </c>
      <c r="B917" s="60" t="s">
        <v>1152</v>
      </c>
      <c r="C917" s="41" t="s">
        <v>54</v>
      </c>
      <c r="D917" s="8"/>
      <c r="E917" s="10">
        <v>3000</v>
      </c>
      <c r="F917" s="8"/>
      <c r="G917" s="10"/>
      <c r="H917" s="8"/>
      <c r="I917" s="46"/>
      <c r="J917" s="46"/>
    </row>
    <row r="918" spans="1:10" x14ac:dyDescent="0.2">
      <c r="A918" s="11" t="s">
        <v>1150</v>
      </c>
      <c r="B918" s="60" t="s">
        <v>1153</v>
      </c>
      <c r="C918" s="41" t="s">
        <v>525</v>
      </c>
      <c r="D918" s="10">
        <v>2250</v>
      </c>
      <c r="E918" s="8"/>
      <c r="F918" s="8"/>
      <c r="G918" s="8"/>
      <c r="H918" s="8"/>
      <c r="I918" s="46"/>
      <c r="J918" s="46"/>
    </row>
    <row r="919" spans="1:10" x14ac:dyDescent="0.2">
      <c r="A919" s="11" t="s">
        <v>1150</v>
      </c>
      <c r="B919" s="60" t="s">
        <v>1154</v>
      </c>
      <c r="C919" s="41" t="s">
        <v>54</v>
      </c>
      <c r="D919" s="8"/>
      <c r="E919" s="10">
        <v>1500</v>
      </c>
      <c r="F919" s="8"/>
      <c r="G919" s="8"/>
      <c r="H919" s="8"/>
      <c r="I919" s="46"/>
      <c r="J919" s="46"/>
    </row>
    <row r="920" spans="1:10" x14ac:dyDescent="0.2">
      <c r="A920" s="11" t="s">
        <v>1150</v>
      </c>
      <c r="B920" s="60" t="s">
        <v>1155</v>
      </c>
      <c r="C920" s="41" t="s">
        <v>54</v>
      </c>
      <c r="D920" s="8"/>
      <c r="E920" s="10">
        <v>1500</v>
      </c>
      <c r="F920" s="8"/>
      <c r="G920" s="8"/>
      <c r="H920" s="8"/>
      <c r="I920" s="46"/>
      <c r="J920" s="46"/>
    </row>
    <row r="921" spans="1:10" x14ac:dyDescent="0.2">
      <c r="A921" s="11" t="s">
        <v>1150</v>
      </c>
      <c r="B921" s="60" t="s">
        <v>1156</v>
      </c>
      <c r="C921" s="41" t="s">
        <v>54</v>
      </c>
      <c r="D921" s="8"/>
      <c r="E921" s="10">
        <v>3000</v>
      </c>
      <c r="F921" s="8"/>
      <c r="G921" s="8"/>
      <c r="H921" s="8"/>
      <c r="I921" s="46"/>
      <c r="J921" s="46"/>
    </row>
    <row r="922" spans="1:10" x14ac:dyDescent="0.2">
      <c r="A922" s="11" t="s">
        <v>1150</v>
      </c>
      <c r="B922" s="60" t="s">
        <v>1157</v>
      </c>
      <c r="C922" s="41" t="s">
        <v>54</v>
      </c>
      <c r="D922" s="10"/>
      <c r="E922" s="10">
        <v>1500</v>
      </c>
      <c r="F922" s="8"/>
      <c r="G922" s="10"/>
      <c r="H922" s="8"/>
      <c r="I922" s="46"/>
      <c r="J922" s="46"/>
    </row>
    <row r="923" spans="1:10" x14ac:dyDescent="0.2">
      <c r="A923" s="11" t="s">
        <v>1150</v>
      </c>
      <c r="B923" s="60" t="s">
        <v>1158</v>
      </c>
      <c r="C923" s="41" t="s">
        <v>54</v>
      </c>
      <c r="D923" s="10"/>
      <c r="E923" s="10">
        <v>2000</v>
      </c>
      <c r="F923" s="8"/>
      <c r="G923" s="10"/>
      <c r="H923" s="8"/>
      <c r="I923" s="46"/>
      <c r="J923" s="46"/>
    </row>
    <row r="924" spans="1:10" x14ac:dyDescent="0.2">
      <c r="A924" s="11" t="s">
        <v>1159</v>
      </c>
      <c r="B924" s="60" t="s">
        <v>786</v>
      </c>
      <c r="C924" s="41" t="s">
        <v>1160</v>
      </c>
      <c r="D924" s="8"/>
      <c r="E924" s="10"/>
      <c r="F924" s="10"/>
      <c r="G924" s="10"/>
      <c r="H924" s="19"/>
      <c r="I924" s="46"/>
      <c r="J924" s="46"/>
    </row>
    <row r="925" spans="1:10" x14ac:dyDescent="0.2">
      <c r="A925" s="11" t="s">
        <v>1159</v>
      </c>
      <c r="B925" s="60" t="s">
        <v>786</v>
      </c>
      <c r="C925" s="41" t="s">
        <v>1161</v>
      </c>
      <c r="D925" s="8"/>
      <c r="E925" s="10"/>
      <c r="F925" s="10"/>
      <c r="G925" s="10"/>
      <c r="H925" s="19"/>
      <c r="I925" s="46"/>
      <c r="J925" s="46"/>
    </row>
    <row r="926" spans="1:10" x14ac:dyDescent="0.2">
      <c r="A926" s="11" t="s">
        <v>1159</v>
      </c>
      <c r="B926" s="60" t="s">
        <v>786</v>
      </c>
      <c r="C926" s="41" t="s">
        <v>1162</v>
      </c>
      <c r="D926" s="8"/>
      <c r="E926" s="10"/>
      <c r="F926" s="10"/>
      <c r="G926" s="10"/>
      <c r="H926" s="19"/>
      <c r="I926" s="46"/>
      <c r="J926" s="46"/>
    </row>
    <row r="927" spans="1:10" x14ac:dyDescent="0.2">
      <c r="A927" s="11" t="s">
        <v>1159</v>
      </c>
      <c r="B927" s="60" t="s">
        <v>786</v>
      </c>
      <c r="C927" s="41" t="s">
        <v>1163</v>
      </c>
      <c r="D927" s="8"/>
      <c r="E927" s="10"/>
      <c r="F927" s="10"/>
      <c r="G927" s="10"/>
      <c r="H927" s="19"/>
      <c r="I927" s="46"/>
      <c r="J927" s="46"/>
    </row>
    <row r="928" spans="1:10" ht="25.5" x14ac:dyDescent="0.2">
      <c r="A928" s="11" t="s">
        <v>1159</v>
      </c>
      <c r="B928" s="60" t="s">
        <v>1164</v>
      </c>
      <c r="C928" s="41" t="s">
        <v>1165</v>
      </c>
      <c r="D928" s="8"/>
      <c r="E928" s="10">
        <f>F928-G928</f>
        <v>1432</v>
      </c>
      <c r="F928" s="10">
        <v>14790</v>
      </c>
      <c r="G928" s="10">
        <f>12247+1111</f>
        <v>13358</v>
      </c>
      <c r="H928" s="19">
        <v>2488</v>
      </c>
      <c r="I928" s="46"/>
      <c r="J928" s="46"/>
    </row>
    <row r="929" spans="1:10" x14ac:dyDescent="0.2">
      <c r="A929" s="11" t="s">
        <v>1159</v>
      </c>
      <c r="B929" s="60" t="s">
        <v>1164</v>
      </c>
      <c r="C929" s="41" t="s">
        <v>206</v>
      </c>
      <c r="D929" s="8"/>
      <c r="E929" s="10">
        <v>3000</v>
      </c>
      <c r="F929" s="10"/>
      <c r="G929" s="10"/>
      <c r="H929" s="8"/>
      <c r="I929" s="46"/>
      <c r="J929" s="46"/>
    </row>
    <row r="930" spans="1:10" ht="25.5" x14ac:dyDescent="0.2">
      <c r="A930" s="11" t="s">
        <v>1159</v>
      </c>
      <c r="B930" s="60" t="s">
        <v>1166</v>
      </c>
      <c r="C930" s="41" t="s">
        <v>1167</v>
      </c>
      <c r="D930" s="8"/>
      <c r="E930" s="10">
        <f>F930-G930</f>
        <v>1402</v>
      </c>
      <c r="F930" s="10">
        <v>10890</v>
      </c>
      <c r="G930" s="10">
        <f>8377+1111</f>
        <v>9488</v>
      </c>
      <c r="H930" s="8">
        <v>1799</v>
      </c>
      <c r="I930" s="46"/>
      <c r="J930" s="46"/>
    </row>
    <row r="931" spans="1:10" x14ac:dyDescent="0.2">
      <c r="A931" s="11" t="s">
        <v>1159</v>
      </c>
      <c r="B931" s="60" t="s">
        <v>1166</v>
      </c>
      <c r="C931" s="41" t="s">
        <v>206</v>
      </c>
      <c r="D931" s="8"/>
      <c r="E931" s="10">
        <v>2400</v>
      </c>
      <c r="F931" s="10"/>
      <c r="G931" s="10"/>
      <c r="H931" s="8"/>
      <c r="I931" s="46"/>
      <c r="J931" s="46"/>
    </row>
    <row r="932" spans="1:10" ht="25.5" x14ac:dyDescent="0.2">
      <c r="A932" s="11" t="s">
        <v>1159</v>
      </c>
      <c r="B932" s="60" t="s">
        <v>1168</v>
      </c>
      <c r="C932" s="41" t="s">
        <v>1169</v>
      </c>
      <c r="D932" s="8"/>
      <c r="E932" s="10">
        <f>F932-G932</f>
        <v>1716</v>
      </c>
      <c r="F932" s="10">
        <v>16190</v>
      </c>
      <c r="G932" s="10">
        <f>13363+1111</f>
        <v>14474</v>
      </c>
      <c r="H932" s="19">
        <v>2620</v>
      </c>
      <c r="I932" s="46"/>
      <c r="J932" s="46"/>
    </row>
    <row r="933" spans="1:10" ht="25.5" x14ac:dyDescent="0.2">
      <c r="A933" s="11" t="s">
        <v>1159</v>
      </c>
      <c r="B933" s="60" t="s">
        <v>1168</v>
      </c>
      <c r="C933" s="41" t="s">
        <v>1170</v>
      </c>
      <c r="D933" s="8"/>
      <c r="E933" s="10">
        <f>F933-G933</f>
        <v>1627</v>
      </c>
      <c r="F933" s="10">
        <v>13690</v>
      </c>
      <c r="G933" s="10">
        <f>10952+1111</f>
        <v>12063</v>
      </c>
      <c r="H933" s="8">
        <v>2293</v>
      </c>
      <c r="I933" s="46"/>
      <c r="J933" s="46"/>
    </row>
    <row r="934" spans="1:10" x14ac:dyDescent="0.2">
      <c r="A934" s="11" t="s">
        <v>1159</v>
      </c>
      <c r="B934" s="60" t="s">
        <v>1168</v>
      </c>
      <c r="C934" s="41" t="s">
        <v>206</v>
      </c>
      <c r="D934" s="8"/>
      <c r="E934" s="10">
        <v>1500</v>
      </c>
      <c r="F934" s="10"/>
      <c r="G934" s="10"/>
      <c r="H934" s="8"/>
      <c r="I934" s="46"/>
      <c r="J934" s="46"/>
    </row>
    <row r="935" spans="1:10" ht="25.5" x14ac:dyDescent="0.2">
      <c r="A935" s="11" t="s">
        <v>1159</v>
      </c>
      <c r="B935" s="60" t="s">
        <v>1171</v>
      </c>
      <c r="C935" s="41" t="s">
        <v>1172</v>
      </c>
      <c r="D935" s="8"/>
      <c r="E935" s="10">
        <f>F935-G935</f>
        <v>1559</v>
      </c>
      <c r="F935" s="8">
        <v>15840</v>
      </c>
      <c r="G935" s="8">
        <f>13170+1111</f>
        <v>14281</v>
      </c>
      <c r="H935" s="19">
        <v>2673</v>
      </c>
      <c r="I935" s="46"/>
      <c r="J935" s="46"/>
    </row>
    <row r="936" spans="1:10" x14ac:dyDescent="0.2">
      <c r="A936" s="11" t="s">
        <v>1159</v>
      </c>
      <c r="B936" s="60" t="s">
        <v>1171</v>
      </c>
      <c r="C936" s="41" t="s">
        <v>206</v>
      </c>
      <c r="D936" s="8"/>
      <c r="E936" s="8">
        <v>1500</v>
      </c>
      <c r="F936" s="8"/>
      <c r="G936" s="8"/>
      <c r="H936" s="8"/>
      <c r="I936" s="46"/>
      <c r="J936" s="46"/>
    </row>
    <row r="937" spans="1:10" ht="25.5" x14ac:dyDescent="0.2">
      <c r="A937" s="11" t="s">
        <v>1159</v>
      </c>
      <c r="B937" s="60" t="s">
        <v>1173</v>
      </c>
      <c r="C937" s="41" t="s">
        <v>1174</v>
      </c>
      <c r="D937" s="8"/>
      <c r="E937" s="10">
        <f>F937-G937</f>
        <v>1880</v>
      </c>
      <c r="F937" s="10">
        <v>17320</v>
      </c>
      <c r="G937" s="10">
        <f>14329+1111</f>
        <v>15440</v>
      </c>
      <c r="H937" s="19">
        <v>2920</v>
      </c>
      <c r="I937" s="46"/>
      <c r="J937" s="46"/>
    </row>
    <row r="938" spans="1:10" ht="38.25" x14ac:dyDescent="0.2">
      <c r="A938" s="11" t="s">
        <v>1159</v>
      </c>
      <c r="B938" s="60" t="s">
        <v>1173</v>
      </c>
      <c r="C938" s="41" t="s">
        <v>1175</v>
      </c>
      <c r="D938" s="8">
        <v>700</v>
      </c>
      <c r="E938" s="10">
        <f>F938-G938</f>
        <v>1856</v>
      </c>
      <c r="F938" s="8">
        <v>14870</v>
      </c>
      <c r="G938" s="10">
        <v>13014</v>
      </c>
      <c r="H938" s="8">
        <v>2501</v>
      </c>
      <c r="I938" s="46"/>
      <c r="J938" s="46"/>
    </row>
    <row r="939" spans="1:10" x14ac:dyDescent="0.2">
      <c r="A939" s="11" t="s">
        <v>1159</v>
      </c>
      <c r="B939" s="60" t="s">
        <v>1173</v>
      </c>
      <c r="C939" s="41" t="s">
        <v>206</v>
      </c>
      <c r="D939" s="8"/>
      <c r="E939" s="10">
        <v>3000</v>
      </c>
      <c r="F939" s="8"/>
      <c r="G939" s="10"/>
      <c r="H939" s="8"/>
      <c r="I939" s="46"/>
      <c r="J939" s="46"/>
    </row>
    <row r="940" spans="1:10" ht="25.5" x14ac:dyDescent="0.2">
      <c r="A940" s="11" t="s">
        <v>1159</v>
      </c>
      <c r="B940" s="60" t="s">
        <v>1176</v>
      </c>
      <c r="C940" s="41" t="s">
        <v>1177</v>
      </c>
      <c r="D940" s="8"/>
      <c r="E940" s="10">
        <f>F940-G940</f>
        <v>2184</v>
      </c>
      <c r="F940" s="8">
        <v>19790</v>
      </c>
      <c r="G940" s="10">
        <f>16495+1111</f>
        <v>17606</v>
      </c>
      <c r="H940" s="20">
        <v>3370</v>
      </c>
      <c r="I940" s="46"/>
      <c r="J940" s="46"/>
    </row>
    <row r="941" spans="1:10" ht="25.5" x14ac:dyDescent="0.2">
      <c r="A941" s="11" t="s">
        <v>1159</v>
      </c>
      <c r="B941" s="60" t="s">
        <v>1176</v>
      </c>
      <c r="C941" s="41" t="s">
        <v>1178</v>
      </c>
      <c r="D941" s="8"/>
      <c r="E941" s="10">
        <f>F941-G941</f>
        <v>2748</v>
      </c>
      <c r="F941" s="8">
        <v>25390</v>
      </c>
      <c r="G941" s="10">
        <f>1111+21531</f>
        <v>22642</v>
      </c>
      <c r="H941" s="20">
        <v>4359</v>
      </c>
      <c r="I941" s="46"/>
      <c r="J941" s="46"/>
    </row>
    <row r="942" spans="1:10" x14ac:dyDescent="0.2">
      <c r="A942" s="11" t="s">
        <v>1159</v>
      </c>
      <c r="B942" s="60" t="s">
        <v>1176</v>
      </c>
      <c r="C942" s="41" t="s">
        <v>206</v>
      </c>
      <c r="D942" s="8"/>
      <c r="E942" s="10">
        <v>4000</v>
      </c>
      <c r="F942" s="8"/>
      <c r="G942" s="10"/>
      <c r="H942" s="10"/>
      <c r="I942" s="46"/>
      <c r="J942" s="46"/>
    </row>
    <row r="943" spans="1:10" ht="25.5" x14ac:dyDescent="0.2">
      <c r="A943" s="11" t="s">
        <v>1159</v>
      </c>
      <c r="B943" s="60" t="s">
        <v>1179</v>
      </c>
      <c r="C943" s="41" t="s">
        <v>1180</v>
      </c>
      <c r="D943" s="8"/>
      <c r="E943" s="10"/>
      <c r="F943" s="8"/>
      <c r="G943" s="10"/>
      <c r="H943" s="20">
        <v>3053</v>
      </c>
      <c r="I943" s="46"/>
      <c r="J943" s="46"/>
    </row>
    <row r="944" spans="1:10" ht="25.5" x14ac:dyDescent="0.2">
      <c r="A944" s="11" t="s">
        <v>1159</v>
      </c>
      <c r="B944" s="60" t="s">
        <v>1179</v>
      </c>
      <c r="C944" s="41" t="s">
        <v>1181</v>
      </c>
      <c r="D944" s="8"/>
      <c r="E944" s="10"/>
      <c r="F944" s="8"/>
      <c r="G944" s="10"/>
      <c r="H944" s="20">
        <v>3847</v>
      </c>
      <c r="I944" s="46"/>
      <c r="J944" s="46"/>
    </row>
    <row r="945" spans="1:10" x14ac:dyDescent="0.2">
      <c r="A945" s="11" t="s">
        <v>1159</v>
      </c>
      <c r="B945" s="60" t="s">
        <v>1179</v>
      </c>
      <c r="C945" s="41" t="s">
        <v>206</v>
      </c>
      <c r="D945" s="8"/>
      <c r="E945" s="10">
        <v>3500</v>
      </c>
      <c r="F945" s="8"/>
      <c r="G945" s="10"/>
      <c r="H945" s="10"/>
      <c r="I945" s="46"/>
      <c r="J945" s="46"/>
    </row>
    <row r="946" spans="1:10" x14ac:dyDescent="0.2">
      <c r="A946" s="11" t="s">
        <v>1182</v>
      </c>
      <c r="B946" s="21" t="s">
        <v>1183</v>
      </c>
      <c r="C946" s="41" t="s">
        <v>1184</v>
      </c>
      <c r="D946" s="10"/>
      <c r="E946" s="10">
        <v>5450</v>
      </c>
      <c r="F946" s="10">
        <v>22440</v>
      </c>
      <c r="G946" s="10">
        <v>16390</v>
      </c>
      <c r="H946" s="20"/>
      <c r="I946" s="46"/>
      <c r="J946" s="46"/>
    </row>
    <row r="947" spans="1:10" ht="25.5" x14ac:dyDescent="0.2">
      <c r="A947" s="11" t="s">
        <v>1182</v>
      </c>
      <c r="B947" s="60" t="s">
        <v>1185</v>
      </c>
      <c r="C947" s="41" t="s">
        <v>1186</v>
      </c>
      <c r="D947" s="10"/>
      <c r="E947" s="10">
        <f>2000+2000</f>
        <v>4000</v>
      </c>
      <c r="F947" s="10"/>
      <c r="G947" s="10"/>
      <c r="H947" s="10"/>
      <c r="I947" s="46"/>
      <c r="J947" s="46"/>
    </row>
    <row r="948" spans="1:10" ht="63.75" x14ac:dyDescent="0.2">
      <c r="A948" s="11" t="s">
        <v>1182</v>
      </c>
      <c r="B948" s="60" t="s">
        <v>1185</v>
      </c>
      <c r="C948" s="41" t="s">
        <v>1187</v>
      </c>
      <c r="D948" s="10"/>
      <c r="E948" s="10">
        <v>2000</v>
      </c>
      <c r="F948" s="10"/>
      <c r="G948" s="10"/>
      <c r="H948" s="20"/>
      <c r="I948" s="46"/>
      <c r="J948" s="46"/>
    </row>
    <row r="949" spans="1:10" ht="51" x14ac:dyDescent="0.2">
      <c r="A949" s="11" t="s">
        <v>1182</v>
      </c>
      <c r="B949" s="60" t="s">
        <v>1273</v>
      </c>
      <c r="C949" s="41" t="s">
        <v>1188</v>
      </c>
      <c r="D949" s="10">
        <f>2150+600</f>
        <v>2750</v>
      </c>
      <c r="E949" s="10">
        <v>4000</v>
      </c>
      <c r="F949" s="10">
        <v>26590</v>
      </c>
      <c r="G949" s="10">
        <f>F949-E949</f>
        <v>22590</v>
      </c>
      <c r="H949" s="10">
        <v>2850</v>
      </c>
      <c r="I949" s="46"/>
      <c r="J949" s="46"/>
    </row>
    <row r="950" spans="1:10" ht="25.5" x14ac:dyDescent="0.2">
      <c r="A950" s="11" t="s">
        <v>1182</v>
      </c>
      <c r="B950" s="60" t="s">
        <v>1189</v>
      </c>
      <c r="C950" s="41" t="s">
        <v>1186</v>
      </c>
      <c r="D950" s="10"/>
      <c r="E950" s="10">
        <f>2000+2000</f>
        <v>4000</v>
      </c>
      <c r="F950" s="10"/>
      <c r="G950" s="10"/>
      <c r="H950" s="10"/>
      <c r="I950" s="46"/>
      <c r="J950" s="46"/>
    </row>
    <row r="951" spans="1:10" ht="63.75" x14ac:dyDescent="0.2">
      <c r="A951" s="11" t="s">
        <v>1182</v>
      </c>
      <c r="B951" s="60" t="s">
        <v>1189</v>
      </c>
      <c r="C951" s="41" t="s">
        <v>1190</v>
      </c>
      <c r="D951" s="10"/>
      <c r="E951" s="10">
        <v>2000</v>
      </c>
      <c r="F951" s="10"/>
      <c r="G951" s="10"/>
      <c r="H951" s="61"/>
      <c r="I951" s="46"/>
      <c r="J951" s="46"/>
    </row>
    <row r="952" spans="1:10" ht="51" x14ac:dyDescent="0.2">
      <c r="A952" s="11" t="s">
        <v>1182</v>
      </c>
      <c r="B952" s="60" t="s">
        <v>1274</v>
      </c>
      <c r="C952" s="41" t="s">
        <v>1191</v>
      </c>
      <c r="D952" s="10">
        <f>1320+600</f>
        <v>1920</v>
      </c>
      <c r="E952" s="10">
        <v>4500</v>
      </c>
      <c r="F952" s="10">
        <v>31590</v>
      </c>
      <c r="G952" s="10">
        <f>F952-E952</f>
        <v>27090</v>
      </c>
      <c r="H952" s="10">
        <v>3140</v>
      </c>
      <c r="I952" s="46"/>
      <c r="J952" s="46"/>
    </row>
    <row r="953" spans="1:10" x14ac:dyDescent="0.2">
      <c r="A953" s="11" t="s">
        <v>1182</v>
      </c>
      <c r="B953" s="21" t="s">
        <v>1192</v>
      </c>
      <c r="C953" s="41" t="s">
        <v>1184</v>
      </c>
      <c r="D953" s="10"/>
      <c r="E953" s="10">
        <f>F953-G953</f>
        <v>2600</v>
      </c>
      <c r="F953" s="10">
        <v>10950</v>
      </c>
      <c r="G953" s="10">
        <v>8350</v>
      </c>
      <c r="H953" s="20"/>
      <c r="I953" s="46"/>
      <c r="J953" s="46"/>
    </row>
    <row r="954" spans="1:10" ht="51" x14ac:dyDescent="0.2">
      <c r="A954" s="11" t="s">
        <v>1182</v>
      </c>
      <c r="B954" s="60" t="s">
        <v>1275</v>
      </c>
      <c r="C954" s="41" t="s">
        <v>1193</v>
      </c>
      <c r="D954" s="10">
        <f>825+600</f>
        <v>1425</v>
      </c>
      <c r="E954" s="10">
        <v>1500</v>
      </c>
      <c r="F954" s="10">
        <v>12690</v>
      </c>
      <c r="G954" s="10">
        <f>F954-E954</f>
        <v>11190</v>
      </c>
      <c r="H954" s="10">
        <v>1451</v>
      </c>
      <c r="I954" s="46"/>
      <c r="J954" s="46"/>
    </row>
    <row r="955" spans="1:10" ht="38.25" x14ac:dyDescent="0.2">
      <c r="A955" s="11" t="s">
        <v>1182</v>
      </c>
      <c r="B955" s="60" t="s">
        <v>1194</v>
      </c>
      <c r="C955" s="41" t="s">
        <v>1195</v>
      </c>
      <c r="D955" s="10">
        <v>600</v>
      </c>
      <c r="E955" s="10">
        <v>2500</v>
      </c>
      <c r="F955" s="10">
        <v>21990</v>
      </c>
      <c r="G955" s="10">
        <f>F955-E955</f>
        <v>19490</v>
      </c>
      <c r="H955" s="20">
        <v>2680</v>
      </c>
      <c r="I955" s="46"/>
      <c r="J955" s="46"/>
    </row>
    <row r="956" spans="1:10" ht="38.25" x14ac:dyDescent="0.2">
      <c r="A956" s="11" t="s">
        <v>1182</v>
      </c>
      <c r="B956" s="60" t="s">
        <v>1194</v>
      </c>
      <c r="C956" s="41" t="s">
        <v>1196</v>
      </c>
      <c r="D956" s="10">
        <v>600</v>
      </c>
      <c r="E956" s="10">
        <v>2500</v>
      </c>
      <c r="F956" s="10">
        <v>24790</v>
      </c>
      <c r="G956" s="10">
        <f>F956-E956</f>
        <v>22290</v>
      </c>
      <c r="H956" s="20">
        <v>3007</v>
      </c>
      <c r="I956" s="46"/>
      <c r="J956" s="46"/>
    </row>
    <row r="957" spans="1:10" ht="38.25" x14ac:dyDescent="0.2">
      <c r="A957" s="11" t="s">
        <v>1182</v>
      </c>
      <c r="B957" s="60" t="s">
        <v>1194</v>
      </c>
      <c r="C957" s="41" t="s">
        <v>1197</v>
      </c>
      <c r="D957" s="10">
        <v>600</v>
      </c>
      <c r="E957" s="10">
        <v>2500</v>
      </c>
      <c r="F957" s="10">
        <v>28440</v>
      </c>
      <c r="G957" s="10">
        <f>F957-E957</f>
        <v>25940</v>
      </c>
      <c r="H957" s="20">
        <v>3196</v>
      </c>
      <c r="I957" s="46"/>
      <c r="J957" s="46"/>
    </row>
    <row r="958" spans="1:10" ht="38.25" x14ac:dyDescent="0.2">
      <c r="A958" s="11" t="s">
        <v>1182</v>
      </c>
      <c r="B958" s="60" t="s">
        <v>1194</v>
      </c>
      <c r="C958" s="41" t="s">
        <v>1198</v>
      </c>
      <c r="D958" s="10">
        <v>600</v>
      </c>
      <c r="E958" s="10">
        <v>2500</v>
      </c>
      <c r="F958" s="10">
        <v>30040</v>
      </c>
      <c r="G958" s="10">
        <f>F958-E958</f>
        <v>27540</v>
      </c>
      <c r="H958" s="20">
        <v>3374</v>
      </c>
      <c r="I958" s="46"/>
      <c r="J958" s="46"/>
    </row>
    <row r="959" spans="1:10" ht="51" x14ac:dyDescent="0.2">
      <c r="A959" s="11" t="s">
        <v>1182</v>
      </c>
      <c r="B959" s="60" t="s">
        <v>1194</v>
      </c>
      <c r="C959" s="41" t="s">
        <v>1199</v>
      </c>
      <c r="D959" s="10"/>
      <c r="E959" s="10"/>
      <c r="F959" s="10"/>
      <c r="G959" s="10"/>
      <c r="H959" s="20"/>
      <c r="I959" s="46"/>
      <c r="J959" s="46"/>
    </row>
    <row r="960" spans="1:10" ht="51" x14ac:dyDescent="0.2">
      <c r="A960" s="11" t="s">
        <v>1182</v>
      </c>
      <c r="B960" s="60" t="s">
        <v>1194</v>
      </c>
      <c r="C960" s="41" t="s">
        <v>1200</v>
      </c>
      <c r="D960" s="10"/>
      <c r="E960" s="10"/>
      <c r="F960" s="10"/>
      <c r="G960" s="10"/>
      <c r="H960" s="20"/>
      <c r="I960" s="46"/>
      <c r="J960" s="46"/>
    </row>
    <row r="961" spans="1:10" ht="51" x14ac:dyDescent="0.2">
      <c r="A961" s="11" t="s">
        <v>1182</v>
      </c>
      <c r="B961" s="60" t="s">
        <v>1194</v>
      </c>
      <c r="C961" s="41" t="s">
        <v>1201</v>
      </c>
      <c r="D961" s="10"/>
      <c r="E961" s="10"/>
      <c r="F961" s="10"/>
      <c r="G961" s="10"/>
      <c r="H961" s="19"/>
      <c r="I961" s="46"/>
      <c r="J961" s="46"/>
    </row>
    <row r="962" spans="1:10" ht="51" x14ac:dyDescent="0.2">
      <c r="A962" s="11" t="s">
        <v>1182</v>
      </c>
      <c r="B962" s="60" t="s">
        <v>1194</v>
      </c>
      <c r="C962" s="41" t="s">
        <v>1202</v>
      </c>
      <c r="D962" s="10"/>
      <c r="E962" s="10"/>
      <c r="F962" s="10"/>
      <c r="G962" s="10"/>
      <c r="H962" s="19"/>
      <c r="I962" s="46"/>
      <c r="J962" s="46"/>
    </row>
    <row r="963" spans="1:10" ht="63.75" x14ac:dyDescent="0.2">
      <c r="A963" s="11" t="s">
        <v>1182</v>
      </c>
      <c r="B963" s="60" t="s">
        <v>1203</v>
      </c>
      <c r="C963" s="41" t="s">
        <v>1204</v>
      </c>
      <c r="D963" s="10"/>
      <c r="E963" s="10">
        <v>2000</v>
      </c>
      <c r="F963" s="10"/>
      <c r="G963" s="10"/>
      <c r="H963" s="19"/>
      <c r="I963" s="46"/>
      <c r="J963" s="46"/>
    </row>
    <row r="964" spans="1:10" ht="25.5" x14ac:dyDescent="0.2">
      <c r="A964" s="11" t="s">
        <v>1182</v>
      </c>
      <c r="B964" s="60" t="s">
        <v>1205</v>
      </c>
      <c r="C964" s="41" t="s">
        <v>1186</v>
      </c>
      <c r="D964" s="10"/>
      <c r="E964" s="10">
        <f>2000+2000</f>
        <v>4000</v>
      </c>
      <c r="F964" s="10"/>
      <c r="G964" s="10"/>
      <c r="H964" s="8"/>
      <c r="I964" s="46"/>
      <c r="J964" s="46"/>
    </row>
    <row r="965" spans="1:10" ht="51" x14ac:dyDescent="0.2">
      <c r="A965" s="11" t="s">
        <v>1182</v>
      </c>
      <c r="B965" s="60" t="s">
        <v>1205</v>
      </c>
      <c r="C965" s="41" t="s">
        <v>1206</v>
      </c>
      <c r="D965" s="10">
        <v>600</v>
      </c>
      <c r="E965" s="10">
        <f>F965-G965</f>
        <v>4000</v>
      </c>
      <c r="F965" s="10">
        <v>27390</v>
      </c>
      <c r="G965" s="10">
        <v>23390</v>
      </c>
      <c r="H965" s="19">
        <v>3163</v>
      </c>
      <c r="I965" s="46"/>
      <c r="J965" s="46"/>
    </row>
    <row r="966" spans="1:10" ht="51" x14ac:dyDescent="0.2">
      <c r="A966" s="11" t="s">
        <v>1182</v>
      </c>
      <c r="B966" s="60" t="s">
        <v>1205</v>
      </c>
      <c r="C966" s="41" t="s">
        <v>1207</v>
      </c>
      <c r="D966" s="10">
        <v>600</v>
      </c>
      <c r="E966" s="10">
        <f>2000+2000</f>
        <v>4000</v>
      </c>
      <c r="F966" s="10">
        <v>30980</v>
      </c>
      <c r="G966" s="10">
        <v>26980</v>
      </c>
      <c r="H966" s="19">
        <v>3566</v>
      </c>
      <c r="I966" s="46"/>
      <c r="J966" s="46"/>
    </row>
    <row r="967" spans="1:10" ht="51" x14ac:dyDescent="0.2">
      <c r="A967" s="11" t="s">
        <v>1182</v>
      </c>
      <c r="B967" s="60" t="s">
        <v>1205</v>
      </c>
      <c r="C967" s="41" t="s">
        <v>1208</v>
      </c>
      <c r="D967" s="10">
        <v>600</v>
      </c>
      <c r="E967" s="10">
        <f>2000+2000</f>
        <v>4000</v>
      </c>
      <c r="F967" s="10">
        <v>30940</v>
      </c>
      <c r="G967" s="10">
        <v>26940</v>
      </c>
      <c r="H967" s="19">
        <v>3530</v>
      </c>
      <c r="I967" s="46"/>
      <c r="J967" s="46"/>
    </row>
    <row r="968" spans="1:10" ht="51" x14ac:dyDescent="0.2">
      <c r="A968" s="11" t="s">
        <v>1182</v>
      </c>
      <c r="B968" s="60" t="s">
        <v>1205</v>
      </c>
      <c r="C968" s="41" t="s">
        <v>1201</v>
      </c>
      <c r="D968" s="10"/>
      <c r="E968" s="10"/>
      <c r="F968" s="10"/>
      <c r="G968" s="10"/>
      <c r="H968" s="19"/>
      <c r="I968" s="46"/>
      <c r="J968" s="46"/>
    </row>
    <row r="969" spans="1:10" ht="51" x14ac:dyDescent="0.2">
      <c r="A969" s="11" t="s">
        <v>1182</v>
      </c>
      <c r="B969" s="60" t="s">
        <v>1205</v>
      </c>
      <c r="C969" s="41" t="s">
        <v>1209</v>
      </c>
      <c r="D969" s="10"/>
      <c r="E969" s="10"/>
      <c r="F969" s="10"/>
      <c r="G969" s="10"/>
      <c r="H969" s="19"/>
      <c r="I969" s="46"/>
      <c r="J969" s="46"/>
    </row>
    <row r="970" spans="1:10" ht="51" x14ac:dyDescent="0.2">
      <c r="A970" s="11" t="s">
        <v>1182</v>
      </c>
      <c r="B970" s="60" t="s">
        <v>1205</v>
      </c>
      <c r="C970" s="41" t="s">
        <v>1210</v>
      </c>
      <c r="D970" s="10"/>
      <c r="E970" s="10"/>
      <c r="F970" s="10"/>
      <c r="G970" s="10"/>
      <c r="H970" s="19"/>
      <c r="I970" s="46"/>
      <c r="J970" s="46"/>
    </row>
    <row r="971" spans="1:10" ht="51" x14ac:dyDescent="0.2">
      <c r="A971" s="11" t="s">
        <v>1182</v>
      </c>
      <c r="B971" s="60" t="s">
        <v>1276</v>
      </c>
      <c r="C971" s="41" t="s">
        <v>1211</v>
      </c>
      <c r="D971" s="10">
        <f>1300+600</f>
        <v>1900</v>
      </c>
      <c r="E971" s="10">
        <v>3000</v>
      </c>
      <c r="F971" s="10">
        <v>29890</v>
      </c>
      <c r="G971" s="10">
        <f>F971-E971</f>
        <v>26890</v>
      </c>
      <c r="H971" s="8">
        <v>3398</v>
      </c>
      <c r="I971" s="46"/>
      <c r="J971" s="46"/>
    </row>
    <row r="972" spans="1:10" ht="51" x14ac:dyDescent="0.2">
      <c r="A972" s="11" t="s">
        <v>1182</v>
      </c>
      <c r="B972" s="60" t="s">
        <v>1277</v>
      </c>
      <c r="C972" s="41" t="s">
        <v>1212</v>
      </c>
      <c r="D972" s="8">
        <v>600</v>
      </c>
      <c r="E972" s="10">
        <v>2000</v>
      </c>
      <c r="F972" s="8">
        <v>23280</v>
      </c>
      <c r="G972" s="10">
        <f>F972-E972</f>
        <v>21280</v>
      </c>
      <c r="H972" s="8">
        <v>2557</v>
      </c>
      <c r="I972" s="46"/>
      <c r="J972" s="46"/>
    </row>
    <row r="973" spans="1:10" x14ac:dyDescent="0.2">
      <c r="A973" s="11" t="s">
        <v>1182</v>
      </c>
      <c r="B973" s="60" t="s">
        <v>1213</v>
      </c>
      <c r="C973" s="41" t="s">
        <v>1214</v>
      </c>
      <c r="D973" s="8"/>
      <c r="E973" s="10"/>
      <c r="F973" s="8"/>
      <c r="G973" s="10"/>
      <c r="H973" s="8"/>
      <c r="I973" s="46"/>
      <c r="J973" s="46"/>
    </row>
    <row r="974" spans="1:10" ht="25.5" x14ac:dyDescent="0.2">
      <c r="A974" s="11" t="s">
        <v>1182</v>
      </c>
      <c r="B974" s="60" t="s">
        <v>1215</v>
      </c>
      <c r="C974" s="41" t="s">
        <v>1186</v>
      </c>
      <c r="D974" s="8"/>
      <c r="E974" s="10">
        <f>2000+2000</f>
        <v>4000</v>
      </c>
      <c r="F974" s="10"/>
      <c r="G974" s="10"/>
      <c r="H974" s="8"/>
      <c r="I974" s="46"/>
      <c r="J974" s="46"/>
    </row>
    <row r="975" spans="1:10" ht="63.75" x14ac:dyDescent="0.2">
      <c r="A975" s="11" t="s">
        <v>1182</v>
      </c>
      <c r="B975" s="60" t="s">
        <v>1215</v>
      </c>
      <c r="C975" s="41" t="s">
        <v>1216</v>
      </c>
      <c r="D975" s="8"/>
      <c r="E975" s="10">
        <v>2000</v>
      </c>
      <c r="F975" s="8"/>
      <c r="G975" s="10"/>
      <c r="H975" s="19"/>
      <c r="I975" s="46"/>
      <c r="J975" s="46"/>
    </row>
    <row r="976" spans="1:10" ht="25.5" x14ac:dyDescent="0.2">
      <c r="A976" s="11" t="s">
        <v>1182</v>
      </c>
      <c r="B976" s="60" t="s">
        <v>1217</v>
      </c>
      <c r="C976" s="41" t="s">
        <v>1186</v>
      </c>
      <c r="D976" s="8"/>
      <c r="E976" s="10">
        <f>2000+2000</f>
        <v>4000</v>
      </c>
      <c r="F976" s="8"/>
      <c r="G976" s="10"/>
      <c r="H976" s="8"/>
      <c r="I976" s="46"/>
      <c r="J976" s="46"/>
    </row>
    <row r="977" spans="1:10" ht="63.75" x14ac:dyDescent="0.2">
      <c r="A977" s="11" t="s">
        <v>1182</v>
      </c>
      <c r="B977" s="60" t="s">
        <v>1217</v>
      </c>
      <c r="C977" s="41" t="s">
        <v>1218</v>
      </c>
      <c r="D977" s="8"/>
      <c r="E977" s="10">
        <v>2000</v>
      </c>
      <c r="F977" s="8"/>
      <c r="G977" s="10"/>
      <c r="H977" s="19"/>
      <c r="I977" s="46"/>
      <c r="J977" s="46"/>
    </row>
    <row r="978" spans="1:10" x14ac:dyDescent="0.2">
      <c r="A978" s="11" t="s">
        <v>1182</v>
      </c>
      <c r="B978" s="60" t="s">
        <v>1219</v>
      </c>
      <c r="C978" s="41" t="s">
        <v>1214</v>
      </c>
      <c r="D978" s="8"/>
      <c r="E978" s="10"/>
      <c r="F978" s="8"/>
      <c r="G978" s="10"/>
      <c r="H978" s="8"/>
      <c r="I978" s="46"/>
      <c r="J978" s="46"/>
    </row>
    <row r="979" spans="1:10" ht="51" x14ac:dyDescent="0.2">
      <c r="A979" s="11" t="s">
        <v>1182</v>
      </c>
      <c r="B979" s="60" t="s">
        <v>1278</v>
      </c>
      <c r="C979" s="41" t="s">
        <v>1220</v>
      </c>
      <c r="D979" s="8">
        <v>300</v>
      </c>
      <c r="E979" s="10">
        <v>5800</v>
      </c>
      <c r="F979" s="8">
        <v>44600</v>
      </c>
      <c r="G979" s="10">
        <f>F979-E979</f>
        <v>38800</v>
      </c>
      <c r="H979" s="8">
        <v>4557</v>
      </c>
      <c r="I979" s="46"/>
      <c r="J979" s="46"/>
    </row>
    <row r="980" spans="1:10" ht="25.5" x14ac:dyDescent="0.2">
      <c r="A980" s="11" t="s">
        <v>1182</v>
      </c>
      <c r="B980" s="60" t="s">
        <v>1221</v>
      </c>
      <c r="C980" s="41" t="s">
        <v>1186</v>
      </c>
      <c r="D980" s="8"/>
      <c r="E980" s="10">
        <f>2000+2000</f>
        <v>4000</v>
      </c>
      <c r="F980" s="8"/>
      <c r="G980" s="10"/>
      <c r="H980" s="8"/>
      <c r="I980" s="46"/>
      <c r="J980" s="46"/>
    </row>
    <row r="981" spans="1:10" ht="63.75" x14ac:dyDescent="0.2">
      <c r="A981" s="11" t="s">
        <v>1182</v>
      </c>
      <c r="B981" s="60" t="s">
        <v>1221</v>
      </c>
      <c r="C981" s="41" t="s">
        <v>1222</v>
      </c>
      <c r="D981" s="8"/>
      <c r="E981" s="10">
        <v>2000</v>
      </c>
      <c r="F981" s="10"/>
      <c r="G981" s="10"/>
      <c r="H981" s="19"/>
      <c r="I981" s="46"/>
      <c r="J981" s="46"/>
    </row>
    <row r="982" spans="1:10" ht="51" x14ac:dyDescent="0.2">
      <c r="A982" s="11" t="s">
        <v>1182</v>
      </c>
      <c r="B982" s="60" t="s">
        <v>1279</v>
      </c>
      <c r="C982" s="41" t="s">
        <v>1223</v>
      </c>
      <c r="D982" s="10">
        <f>250+600</f>
        <v>850</v>
      </c>
      <c r="E982" s="10">
        <v>3500</v>
      </c>
      <c r="F982" s="10">
        <v>35790</v>
      </c>
      <c r="G982" s="10">
        <f>F982-E982</f>
        <v>32290</v>
      </c>
      <c r="H982" s="10">
        <v>4080</v>
      </c>
      <c r="I982" s="46"/>
      <c r="J982" s="46"/>
    </row>
    <row r="983" spans="1:10" x14ac:dyDescent="0.2">
      <c r="A983" s="11" t="s">
        <v>1182</v>
      </c>
      <c r="B983" s="21" t="s">
        <v>1224</v>
      </c>
      <c r="C983" s="41" t="s">
        <v>1184</v>
      </c>
      <c r="D983" s="10"/>
      <c r="E983" s="10">
        <f>F983-G983</f>
        <v>3400</v>
      </c>
      <c r="F983" s="10">
        <v>12790</v>
      </c>
      <c r="G983" s="10">
        <v>9390</v>
      </c>
      <c r="H983" s="20"/>
      <c r="I983" s="46"/>
      <c r="J983" s="46"/>
    </row>
    <row r="984" spans="1:10" ht="38.25" x14ac:dyDescent="0.2">
      <c r="A984" s="11" t="s">
        <v>1182</v>
      </c>
      <c r="B984" s="60" t="s">
        <v>1224</v>
      </c>
      <c r="C984" s="41" t="s">
        <v>1225</v>
      </c>
      <c r="D984" s="10"/>
      <c r="E984" s="10">
        <v>2500</v>
      </c>
      <c r="F984" s="10">
        <v>16990</v>
      </c>
      <c r="G984" s="10">
        <v>14490</v>
      </c>
      <c r="H984" s="10">
        <v>1834</v>
      </c>
      <c r="I984" s="46"/>
      <c r="J984" s="46"/>
    </row>
    <row r="985" spans="1:10" ht="25.5" x14ac:dyDescent="0.2">
      <c r="A985" s="11" t="s">
        <v>1182</v>
      </c>
      <c r="B985" s="60" t="s">
        <v>1226</v>
      </c>
      <c r="C985" s="41" t="s">
        <v>1186</v>
      </c>
      <c r="D985" s="10"/>
      <c r="E985" s="10">
        <f>2000+2000</f>
        <v>4000</v>
      </c>
      <c r="F985" s="10"/>
      <c r="G985" s="10"/>
      <c r="H985" s="10"/>
      <c r="I985" s="46"/>
      <c r="J985" s="46"/>
    </row>
    <row r="986" spans="1:10" ht="63.75" x14ac:dyDescent="0.2">
      <c r="A986" s="11" t="s">
        <v>1182</v>
      </c>
      <c r="B986" s="60" t="s">
        <v>1226</v>
      </c>
      <c r="C986" s="41" t="s">
        <v>1227</v>
      </c>
      <c r="D986" s="10"/>
      <c r="E986" s="10">
        <v>2000</v>
      </c>
      <c r="F986" s="10"/>
      <c r="G986" s="10"/>
      <c r="H986" s="20"/>
      <c r="I986" s="46"/>
      <c r="J986" s="46"/>
    </row>
    <row r="987" spans="1:10" ht="51" x14ac:dyDescent="0.2">
      <c r="A987" s="11" t="s">
        <v>1182</v>
      </c>
      <c r="B987" s="60" t="s">
        <v>1280</v>
      </c>
      <c r="C987" s="41" t="s">
        <v>1228</v>
      </c>
      <c r="D987" s="10">
        <f>900+600</f>
        <v>1500</v>
      </c>
      <c r="E987" s="10">
        <v>3000</v>
      </c>
      <c r="F987" s="10">
        <v>19990</v>
      </c>
      <c r="G987" s="10">
        <f>F987-E987</f>
        <v>16990</v>
      </c>
      <c r="H987" s="10">
        <v>2201</v>
      </c>
      <c r="I987" s="46"/>
      <c r="J987" s="46"/>
    </row>
    <row r="988" spans="1:10" s="62" customFormat="1" ht="38.25" customHeight="1" x14ac:dyDescent="0.2">
      <c r="A988" s="11" t="s">
        <v>1229</v>
      </c>
      <c r="B988" s="60" t="s">
        <v>1230</v>
      </c>
      <c r="C988" s="41" t="s">
        <v>1231</v>
      </c>
      <c r="D988" s="10"/>
      <c r="E988" s="10">
        <v>1000</v>
      </c>
      <c r="F988" s="10"/>
      <c r="G988" s="10"/>
      <c r="H988" s="10"/>
      <c r="I988" s="44"/>
      <c r="J988" s="44"/>
    </row>
    <row r="989" spans="1:10" s="62" customFormat="1" ht="38.25" customHeight="1" x14ac:dyDescent="0.2">
      <c r="A989" s="11" t="s">
        <v>1229</v>
      </c>
      <c r="B989" s="60" t="s">
        <v>1230</v>
      </c>
      <c r="C989" s="41" t="s">
        <v>1231</v>
      </c>
      <c r="D989" s="10"/>
      <c r="E989" s="10">
        <v>1400</v>
      </c>
      <c r="F989" s="10"/>
      <c r="G989" s="10"/>
      <c r="H989" s="10"/>
      <c r="I989" s="44"/>
      <c r="J989" s="44"/>
    </row>
    <row r="990" spans="1:10" s="62" customFormat="1" ht="38.25" customHeight="1" x14ac:dyDescent="0.2">
      <c r="A990" s="11" t="s">
        <v>1229</v>
      </c>
      <c r="B990" s="60" t="s">
        <v>1232</v>
      </c>
      <c r="C990" s="36" t="s">
        <v>85</v>
      </c>
      <c r="D990" s="10"/>
      <c r="E990" s="10">
        <v>1500</v>
      </c>
      <c r="F990" s="10"/>
      <c r="G990" s="10"/>
      <c r="H990" s="10"/>
      <c r="I990" s="44"/>
      <c r="J990" s="44"/>
    </row>
    <row r="991" spans="1:10" s="62" customFormat="1" ht="38.25" customHeight="1" x14ac:dyDescent="0.2">
      <c r="A991" s="11" t="s">
        <v>1229</v>
      </c>
      <c r="B991" s="60" t="s">
        <v>1233</v>
      </c>
      <c r="C991" s="41" t="s">
        <v>1231</v>
      </c>
      <c r="D991" s="10"/>
      <c r="E991" s="10">
        <v>1000</v>
      </c>
      <c r="F991" s="10"/>
      <c r="G991" s="10"/>
      <c r="H991" s="10"/>
      <c r="I991" s="44"/>
      <c r="J991" s="44"/>
    </row>
    <row r="992" spans="1:10" s="62" customFormat="1" ht="38.25" customHeight="1" x14ac:dyDescent="0.2">
      <c r="A992" s="11" t="s">
        <v>1229</v>
      </c>
      <c r="B992" s="60" t="s">
        <v>1233</v>
      </c>
      <c r="C992" s="41" t="s">
        <v>1231</v>
      </c>
      <c r="D992" s="10"/>
      <c r="E992" s="10">
        <v>1000</v>
      </c>
      <c r="F992" s="10"/>
      <c r="G992" s="10"/>
      <c r="H992" s="10"/>
      <c r="I992" s="44"/>
      <c r="J992" s="44"/>
    </row>
    <row r="993" spans="1:10" s="62" customFormat="1" ht="38.25" customHeight="1" x14ac:dyDescent="0.2">
      <c r="A993" s="11" t="s">
        <v>1229</v>
      </c>
      <c r="B993" s="60" t="s">
        <v>1233</v>
      </c>
      <c r="C993" s="41" t="s">
        <v>1231</v>
      </c>
      <c r="D993" s="10"/>
      <c r="E993" s="10">
        <v>1400</v>
      </c>
      <c r="F993" s="10"/>
      <c r="G993" s="10"/>
      <c r="H993" s="10"/>
      <c r="I993" s="44"/>
      <c r="J993" s="44"/>
    </row>
    <row r="994" spans="1:10" s="62" customFormat="1" ht="38.25" customHeight="1" x14ac:dyDescent="0.2">
      <c r="A994" s="11" t="s">
        <v>1229</v>
      </c>
      <c r="B994" s="60" t="s">
        <v>1234</v>
      </c>
      <c r="C994" s="41" t="s">
        <v>1231</v>
      </c>
      <c r="D994" s="10"/>
      <c r="E994" s="10">
        <v>1000</v>
      </c>
      <c r="F994" s="10"/>
      <c r="G994" s="10"/>
      <c r="H994" s="10"/>
      <c r="I994" s="44"/>
      <c r="J994" s="44"/>
    </row>
    <row r="995" spans="1:10" ht="25.5" x14ac:dyDescent="0.2">
      <c r="A995" s="11" t="s">
        <v>1229</v>
      </c>
      <c r="B995" s="60" t="s">
        <v>1234</v>
      </c>
      <c r="C995" s="41" t="s">
        <v>1231</v>
      </c>
      <c r="D995" s="10"/>
      <c r="E995" s="10">
        <v>1400</v>
      </c>
      <c r="F995" s="10"/>
      <c r="G995" s="10"/>
      <c r="H995" s="10"/>
      <c r="I995" s="46"/>
      <c r="J995" s="46"/>
    </row>
    <row r="996" spans="1:10" ht="38.25" x14ac:dyDescent="0.2">
      <c r="A996" s="11" t="s">
        <v>1229</v>
      </c>
      <c r="B996" s="60" t="s">
        <v>1235</v>
      </c>
      <c r="C996" s="41" t="s">
        <v>1236</v>
      </c>
      <c r="D996" s="10"/>
      <c r="E996" s="10"/>
      <c r="F996" s="10"/>
      <c r="G996" s="10"/>
      <c r="H996" s="10"/>
      <c r="I996" s="46"/>
      <c r="J996" s="46"/>
    </row>
    <row r="997" spans="1:10" ht="25.5" x14ac:dyDescent="0.2">
      <c r="A997" s="11" t="s">
        <v>1229</v>
      </c>
      <c r="B997" s="60" t="s">
        <v>1235</v>
      </c>
      <c r="C997" s="41" t="s">
        <v>1237</v>
      </c>
      <c r="D997" s="10"/>
      <c r="E997" s="10"/>
      <c r="F997" s="10"/>
      <c r="G997" s="10"/>
      <c r="H997" s="10"/>
      <c r="I997" s="46"/>
      <c r="J997" s="46"/>
    </row>
    <row r="998" spans="1:10" ht="25.5" x14ac:dyDescent="0.2">
      <c r="A998" s="11" t="s">
        <v>1229</v>
      </c>
      <c r="B998" s="60" t="s">
        <v>1238</v>
      </c>
      <c r="C998" s="41" t="s">
        <v>1231</v>
      </c>
      <c r="D998" s="10"/>
      <c r="E998" s="10">
        <v>1000</v>
      </c>
      <c r="F998" s="10"/>
      <c r="G998" s="10"/>
      <c r="H998" s="10"/>
      <c r="I998" s="46"/>
      <c r="J998" s="46"/>
    </row>
    <row r="999" spans="1:10" ht="25.5" x14ac:dyDescent="0.2">
      <c r="A999" s="11" t="s">
        <v>1229</v>
      </c>
      <c r="B999" s="60" t="s">
        <v>1238</v>
      </c>
      <c r="C999" s="41" t="s">
        <v>1231</v>
      </c>
      <c r="D999" s="10"/>
      <c r="E999" s="10">
        <v>1400</v>
      </c>
      <c r="F999" s="10"/>
      <c r="G999" s="10"/>
      <c r="H999" s="10"/>
      <c r="I999" s="46"/>
      <c r="J999" s="46"/>
    </row>
    <row r="1000" spans="1:10" x14ac:dyDescent="0.2">
      <c r="A1000" s="11" t="s">
        <v>1239</v>
      </c>
      <c r="B1000" s="60" t="s">
        <v>1240</v>
      </c>
      <c r="C1000" s="41" t="s">
        <v>206</v>
      </c>
      <c r="D1000" s="10"/>
      <c r="E1000" s="10">
        <v>8000</v>
      </c>
      <c r="F1000" s="10"/>
      <c r="G1000" s="10"/>
      <c r="H1000" s="10"/>
      <c r="I1000" s="46"/>
      <c r="J1000" s="46"/>
    </row>
    <row r="1001" spans="1:10" x14ac:dyDescent="0.2">
      <c r="A1001" s="11" t="s">
        <v>1239</v>
      </c>
      <c r="B1001" s="60" t="s">
        <v>1241</v>
      </c>
      <c r="C1001" s="41" t="s">
        <v>206</v>
      </c>
      <c r="D1001" s="10"/>
      <c r="E1001" s="10">
        <v>5000</v>
      </c>
      <c r="F1001" s="10"/>
      <c r="G1001" s="10"/>
      <c r="H1001" s="10"/>
      <c r="I1001" s="46"/>
      <c r="J1001" s="46"/>
    </row>
    <row r="1002" spans="1:10" ht="25.5" x14ac:dyDescent="0.2">
      <c r="A1002" s="18" t="s">
        <v>1239</v>
      </c>
      <c r="B1002" s="12" t="s">
        <v>1242</v>
      </c>
      <c r="C1002" s="36" t="s">
        <v>85</v>
      </c>
      <c r="D1002" s="10"/>
      <c r="E1002" s="10">
        <v>2380</v>
      </c>
      <c r="F1002" s="10"/>
      <c r="G1002" s="10"/>
      <c r="H1002" s="10"/>
      <c r="I1002" s="46"/>
      <c r="J1002" s="46"/>
    </row>
    <row r="1003" spans="1:10" ht="38.25" x14ac:dyDescent="0.2">
      <c r="A1003" s="11" t="s">
        <v>1239</v>
      </c>
      <c r="B1003" s="60" t="s">
        <v>1242</v>
      </c>
      <c r="C1003" s="41" t="s">
        <v>1243</v>
      </c>
      <c r="D1003" s="10"/>
      <c r="E1003" s="10">
        <v>9760</v>
      </c>
      <c r="F1003" s="10"/>
      <c r="G1003" s="10"/>
      <c r="H1003" s="10"/>
      <c r="I1003" s="46"/>
      <c r="J1003" s="46"/>
    </row>
    <row r="1004" spans="1:10" ht="25.5" x14ac:dyDescent="0.2">
      <c r="A1004" s="18" t="s">
        <v>1239</v>
      </c>
      <c r="B1004" s="12" t="s">
        <v>1244</v>
      </c>
      <c r="C1004" s="36" t="s">
        <v>85</v>
      </c>
      <c r="D1004" s="10"/>
      <c r="E1004" s="10">
        <v>2380</v>
      </c>
      <c r="F1004" s="10"/>
      <c r="G1004" s="10"/>
      <c r="H1004" s="10"/>
      <c r="I1004" s="46"/>
      <c r="J1004" s="46"/>
    </row>
    <row r="1005" spans="1:10" ht="38.25" x14ac:dyDescent="0.2">
      <c r="A1005" s="11" t="s">
        <v>1239</v>
      </c>
      <c r="B1005" s="60" t="s">
        <v>1244</v>
      </c>
      <c r="C1005" s="41" t="s">
        <v>1243</v>
      </c>
      <c r="D1005" s="10"/>
      <c r="E1005" s="10">
        <v>6760</v>
      </c>
      <c r="F1005" s="10"/>
      <c r="G1005" s="10"/>
      <c r="H1005" s="10"/>
      <c r="I1005" s="46"/>
      <c r="J1005" s="46"/>
    </row>
    <row r="1006" spans="1:10" x14ac:dyDescent="0.2">
      <c r="A1006" s="11" t="s">
        <v>1239</v>
      </c>
      <c r="B1006" s="60" t="s">
        <v>1245</v>
      </c>
      <c r="C1006" s="41" t="s">
        <v>206</v>
      </c>
      <c r="D1006" s="10"/>
      <c r="E1006" s="10">
        <v>5000</v>
      </c>
      <c r="F1006" s="10"/>
      <c r="G1006" s="10"/>
      <c r="H1006" s="10"/>
      <c r="I1006" s="46"/>
      <c r="J1006" s="46"/>
    </row>
    <row r="1007" spans="1:10" ht="25.5" x14ac:dyDescent="0.2">
      <c r="A1007" s="18" t="s">
        <v>1239</v>
      </c>
      <c r="B1007" s="12" t="s">
        <v>1246</v>
      </c>
      <c r="C1007" s="36" t="s">
        <v>757</v>
      </c>
      <c r="D1007" s="10"/>
      <c r="E1007" s="10">
        <v>1785</v>
      </c>
      <c r="F1007" s="10"/>
      <c r="G1007" s="10"/>
      <c r="H1007" s="10"/>
      <c r="I1007" s="46"/>
      <c r="J1007" s="46"/>
    </row>
    <row r="1008" spans="1:10" x14ac:dyDescent="0.2">
      <c r="A1008" s="11" t="s">
        <v>1239</v>
      </c>
      <c r="B1008" s="9" t="s">
        <v>1247</v>
      </c>
      <c r="C1008" s="41" t="s">
        <v>1248</v>
      </c>
      <c r="D1008" s="10">
        <f>2800+600</f>
        <v>3400</v>
      </c>
      <c r="E1008" s="10"/>
      <c r="F1008" s="10"/>
      <c r="G1008" s="10"/>
      <c r="H1008" s="10"/>
      <c r="I1008" s="46"/>
      <c r="J1008" s="46"/>
    </row>
    <row r="1009" spans="1:10" x14ac:dyDescent="0.2">
      <c r="A1009" s="11" t="s">
        <v>1239</v>
      </c>
      <c r="B1009" s="60" t="s">
        <v>1249</v>
      </c>
      <c r="C1009" s="41" t="s">
        <v>206</v>
      </c>
      <c r="D1009" s="10"/>
      <c r="E1009" s="10">
        <v>5000</v>
      </c>
      <c r="F1009" s="10"/>
      <c r="G1009" s="10"/>
      <c r="H1009" s="10"/>
      <c r="I1009" s="46"/>
      <c r="J1009" s="46"/>
    </row>
    <row r="1010" spans="1:10" x14ac:dyDescent="0.2">
      <c r="A1010" s="11" t="s">
        <v>1239</v>
      </c>
      <c r="B1010" s="9" t="s">
        <v>1250</v>
      </c>
      <c r="C1010" s="41" t="s">
        <v>1248</v>
      </c>
      <c r="D1010" s="10">
        <f>2600+600</f>
        <v>3200</v>
      </c>
      <c r="E1010" s="10"/>
      <c r="F1010" s="10"/>
      <c r="G1010" s="10"/>
      <c r="H1010" s="10"/>
      <c r="I1010" s="46"/>
      <c r="J1010" s="46"/>
    </row>
    <row r="1011" spans="1:10" x14ac:dyDescent="0.2">
      <c r="A1011" s="11" t="s">
        <v>1239</v>
      </c>
      <c r="B1011" s="60" t="s">
        <v>1251</v>
      </c>
      <c r="C1011" s="41" t="s">
        <v>206</v>
      </c>
      <c r="D1011" s="10"/>
      <c r="E1011" s="10">
        <v>5000</v>
      </c>
      <c r="F1011" s="10"/>
      <c r="G1011" s="10"/>
      <c r="H1011" s="10"/>
      <c r="I1011" s="46"/>
      <c r="J1011" s="46"/>
    </row>
    <row r="1012" spans="1:10" x14ac:dyDescent="0.2">
      <c r="A1012" s="11" t="s">
        <v>1239</v>
      </c>
      <c r="B1012" s="9" t="s">
        <v>1252</v>
      </c>
      <c r="C1012" s="41" t="s">
        <v>1248</v>
      </c>
      <c r="D1012" s="10">
        <f>2900+600</f>
        <v>3500</v>
      </c>
      <c r="E1012" s="10"/>
      <c r="F1012" s="10"/>
      <c r="G1012" s="10"/>
      <c r="H1012" s="10"/>
      <c r="I1012" s="46"/>
      <c r="J1012" s="46"/>
    </row>
    <row r="1013" spans="1:10" x14ac:dyDescent="0.2">
      <c r="A1013" s="11" t="s">
        <v>1239</v>
      </c>
      <c r="B1013" s="9" t="s">
        <v>1253</v>
      </c>
      <c r="C1013" s="41" t="s">
        <v>1248</v>
      </c>
      <c r="D1013" s="10">
        <f>1900+500</f>
        <v>2400</v>
      </c>
      <c r="E1013" s="10"/>
      <c r="F1013" s="10"/>
      <c r="G1013" s="10"/>
      <c r="H1013" s="10"/>
      <c r="I1013" s="46"/>
      <c r="J1013" s="46"/>
    </row>
    <row r="1014" spans="1:10" ht="25.5" x14ac:dyDescent="0.2">
      <c r="A1014" s="18" t="s">
        <v>1239</v>
      </c>
      <c r="B1014" s="12" t="s">
        <v>1254</v>
      </c>
      <c r="C1014" s="36" t="s">
        <v>757</v>
      </c>
      <c r="D1014" s="10"/>
      <c r="E1014" s="10">
        <v>1785</v>
      </c>
      <c r="F1014" s="10"/>
      <c r="G1014" s="10"/>
      <c r="H1014" s="10"/>
      <c r="I1014" s="46"/>
      <c r="J1014" s="46"/>
    </row>
    <row r="1015" spans="1:10" ht="25.5" x14ac:dyDescent="0.2">
      <c r="A1015" s="18" t="s">
        <v>1239</v>
      </c>
      <c r="B1015" s="12" t="s">
        <v>1255</v>
      </c>
      <c r="C1015" s="36" t="s">
        <v>757</v>
      </c>
      <c r="D1015" s="10"/>
      <c r="E1015" s="10">
        <v>1785</v>
      </c>
      <c r="F1015" s="10"/>
      <c r="G1015" s="10"/>
      <c r="H1015" s="10"/>
      <c r="I1015" s="46"/>
      <c r="J1015" s="46"/>
    </row>
    <row r="1016" spans="1:10" ht="17.25" customHeight="1" x14ac:dyDescent="0.2">
      <c r="A1016" s="11" t="s">
        <v>1239</v>
      </c>
      <c r="B1016" s="60" t="s">
        <v>1256</v>
      </c>
      <c r="C1016" s="41" t="s">
        <v>206</v>
      </c>
      <c r="D1016" s="10"/>
      <c r="E1016" s="10">
        <v>8000</v>
      </c>
      <c r="F1016" s="10"/>
      <c r="G1016" s="10"/>
      <c r="H1016" s="10"/>
      <c r="I1016" s="46"/>
      <c r="J1016" s="46"/>
    </row>
    <row r="1017" spans="1:10" x14ac:dyDescent="0.2">
      <c r="A1017" s="11" t="s">
        <v>1239</v>
      </c>
      <c r="B1017" s="60" t="s">
        <v>1257</v>
      </c>
      <c r="C1017" s="41" t="s">
        <v>206</v>
      </c>
      <c r="D1017" s="10"/>
      <c r="E1017" s="10">
        <v>8000</v>
      </c>
      <c r="F1017" s="10"/>
      <c r="G1017" s="10"/>
      <c r="H1017" s="10"/>
      <c r="I1017" s="46"/>
      <c r="J1017" s="46"/>
    </row>
    <row r="1018" spans="1:10" x14ac:dyDescent="0.2">
      <c r="A1018" s="11" t="s">
        <v>1239</v>
      </c>
      <c r="B1018" s="60" t="s">
        <v>1258</v>
      </c>
      <c r="C1018" s="41" t="s">
        <v>206</v>
      </c>
      <c r="D1018" s="10"/>
      <c r="E1018" s="10">
        <v>3000</v>
      </c>
      <c r="F1018" s="10"/>
      <c r="G1018" s="10"/>
      <c r="H1018" s="8"/>
      <c r="I1018" s="46"/>
      <c r="J1018" s="46"/>
    </row>
    <row r="1019" spans="1:10" x14ac:dyDescent="0.2">
      <c r="A1019" s="11" t="s">
        <v>1239</v>
      </c>
      <c r="B1019" s="60" t="s">
        <v>1259</v>
      </c>
      <c r="C1019" s="41" t="s">
        <v>206</v>
      </c>
      <c r="D1019" s="10"/>
      <c r="E1019" s="10">
        <v>8000</v>
      </c>
      <c r="F1019" s="10"/>
      <c r="G1019" s="10"/>
      <c r="H1019" s="10"/>
      <c r="I1019" s="46"/>
      <c r="J1019" s="46"/>
    </row>
    <row r="1020" spans="1:10" x14ac:dyDescent="0.2">
      <c r="A1020" s="11" t="s">
        <v>1239</v>
      </c>
      <c r="B1020" s="9" t="s">
        <v>1260</v>
      </c>
      <c r="C1020" s="41" t="s">
        <v>1248</v>
      </c>
      <c r="D1020" s="10">
        <f>3600+1175</f>
        <v>4775</v>
      </c>
      <c r="E1020" s="10"/>
      <c r="F1020" s="10"/>
      <c r="G1020" s="10"/>
      <c r="H1020" s="10"/>
      <c r="I1020" s="46"/>
      <c r="J1020" s="46"/>
    </row>
    <row r="1021" spans="1:10" x14ac:dyDescent="0.2">
      <c r="A1021" s="11" t="s">
        <v>1239</v>
      </c>
      <c r="B1021" s="60" t="s">
        <v>1261</v>
      </c>
      <c r="C1021" s="41" t="s">
        <v>206</v>
      </c>
      <c r="D1021" s="10"/>
      <c r="E1021" s="10">
        <v>5000</v>
      </c>
      <c r="F1021" s="10"/>
      <c r="G1021" s="10"/>
      <c r="H1021" s="8"/>
      <c r="I1021" s="46"/>
      <c r="J1021" s="46"/>
    </row>
    <row r="1022" spans="1:10" x14ac:dyDescent="0.2">
      <c r="A1022" s="11" t="s">
        <v>1239</v>
      </c>
      <c r="B1022" s="60" t="s">
        <v>1262</v>
      </c>
      <c r="C1022" s="41" t="s">
        <v>206</v>
      </c>
      <c r="D1022" s="10"/>
      <c r="E1022" s="10">
        <v>5000</v>
      </c>
      <c r="F1022" s="10"/>
      <c r="G1022" s="10"/>
      <c r="H1022" s="8"/>
      <c r="I1022" s="46"/>
      <c r="J1022" s="46"/>
    </row>
    <row r="1023" spans="1:10" x14ac:dyDescent="0.2">
      <c r="A1023" s="11" t="s">
        <v>1239</v>
      </c>
      <c r="B1023" s="36" t="s">
        <v>1263</v>
      </c>
      <c r="C1023" s="41" t="s">
        <v>1248</v>
      </c>
      <c r="D1023" s="8">
        <f>2700+875</f>
        <v>3575</v>
      </c>
      <c r="E1023" s="10"/>
      <c r="F1023" s="10"/>
      <c r="G1023" s="10"/>
      <c r="H1023" s="10"/>
      <c r="I1023" s="46"/>
      <c r="J1023" s="46"/>
    </row>
    <row r="1024" spans="1:10" x14ac:dyDescent="0.2">
      <c r="A1024" s="11" t="s">
        <v>1239</v>
      </c>
      <c r="B1024" s="63" t="s">
        <v>1264</v>
      </c>
      <c r="C1024" s="41" t="s">
        <v>206</v>
      </c>
      <c r="D1024" s="8"/>
      <c r="E1024" s="10">
        <v>10000</v>
      </c>
      <c r="F1024" s="10"/>
      <c r="G1024" s="10"/>
      <c r="H1024" s="8"/>
      <c r="I1024" s="46"/>
      <c r="J1024" s="46"/>
    </row>
    <row r="1025" spans="1:10" x14ac:dyDescent="0.2">
      <c r="A1025" s="11" t="s">
        <v>1239</v>
      </c>
      <c r="B1025" s="63" t="s">
        <v>1265</v>
      </c>
      <c r="C1025" s="41" t="s">
        <v>206</v>
      </c>
      <c r="D1025" s="8"/>
      <c r="E1025" s="10">
        <v>6000</v>
      </c>
      <c r="F1025" s="10"/>
      <c r="G1025" s="10"/>
      <c r="H1025" s="8"/>
      <c r="I1025" s="46"/>
      <c r="J1025" s="46"/>
    </row>
    <row r="1026" spans="1:10" x14ac:dyDescent="0.2">
      <c r="A1026" s="11" t="s">
        <v>1239</v>
      </c>
      <c r="B1026" s="36" t="s">
        <v>1266</v>
      </c>
      <c r="C1026" s="41" t="s">
        <v>1248</v>
      </c>
      <c r="D1026" s="8">
        <f>3100+875</f>
        <v>3975</v>
      </c>
      <c r="E1026" s="10"/>
      <c r="F1026" s="10"/>
      <c r="G1026" s="10"/>
      <c r="H1026" s="10"/>
      <c r="I1026" s="46"/>
      <c r="J1026" s="46"/>
    </row>
    <row r="1027" spans="1:10" x14ac:dyDescent="0.2">
      <c r="A1027" s="11" t="s">
        <v>1239</v>
      </c>
      <c r="B1027" s="63" t="s">
        <v>1267</v>
      </c>
      <c r="C1027" s="41" t="s">
        <v>206</v>
      </c>
      <c r="D1027" s="8"/>
      <c r="E1027" s="10">
        <v>2000</v>
      </c>
      <c r="F1027" s="10"/>
      <c r="G1027" s="10"/>
      <c r="H1027" s="8"/>
      <c r="I1027" s="46"/>
      <c r="J1027" s="46"/>
    </row>
    <row r="1031" spans="1:10" s="70" customFormat="1" x14ac:dyDescent="0.2">
      <c r="A1031" s="17"/>
      <c r="B1031" s="4"/>
      <c r="C1031" s="64" t="s">
        <v>1268</v>
      </c>
      <c r="D1031" s="65">
        <f>AVERAGE(D7:D1027)</f>
        <v>1405.8076923076924</v>
      </c>
      <c r="E1031" s="65">
        <f t="shared" ref="E1031:H1031" si="0">AVERAGE(E7:E1027)</f>
        <v>3603.2684801381693</v>
      </c>
      <c r="F1031" s="65">
        <f t="shared" si="0"/>
        <v>24443.896330935251</v>
      </c>
      <c r="G1031" s="65">
        <f t="shared" si="0"/>
        <v>21119.936079136693</v>
      </c>
      <c r="H1031" s="65">
        <f t="shared" si="0"/>
        <v>3559.8013168724283</v>
      </c>
    </row>
    <row r="1032" spans="1:10" s="70" customFormat="1" x14ac:dyDescent="0.2">
      <c r="A1032" s="17"/>
      <c r="B1032" s="4"/>
      <c r="C1032" s="64" t="s">
        <v>1269</v>
      </c>
      <c r="D1032" s="65">
        <f>COUNTA(D7:D1027)</f>
        <v>175</v>
      </c>
      <c r="E1032" s="65">
        <f>COUNTA(E7:E1027)</f>
        <v>579</v>
      </c>
      <c r="F1032" s="65">
        <f t="shared" ref="F1032:H1032" si="1">COUNTA(F7:F1027)</f>
        <v>278</v>
      </c>
      <c r="G1032" s="65">
        <f t="shared" si="1"/>
        <v>278</v>
      </c>
      <c r="H1032" s="65">
        <f t="shared" si="1"/>
        <v>243</v>
      </c>
    </row>
    <row r="1033" spans="1:10" s="70" customFormat="1" x14ac:dyDescent="0.2">
      <c r="A1033" s="17"/>
      <c r="B1033" s="4"/>
      <c r="C1033" s="66"/>
      <c r="D1033" s="67"/>
      <c r="E1033" s="67"/>
      <c r="F1033" s="67"/>
      <c r="G1033" s="67"/>
      <c r="H1033" s="67"/>
    </row>
    <row r="1034" spans="1:10" s="70" customFormat="1" x14ac:dyDescent="0.2">
      <c r="A1034" s="17"/>
      <c r="B1034" s="4"/>
      <c r="C1034" s="64" t="s">
        <v>1270</v>
      </c>
      <c r="D1034" s="65">
        <f>SUBTOTAL(1,D7:D1027)</f>
        <v>1405.8076923076924</v>
      </c>
      <c r="E1034" s="65">
        <f t="shared" ref="E1034:H1034" si="2">SUBTOTAL(1,E7:E1027)</f>
        <v>3603.2684801381693</v>
      </c>
      <c r="F1034" s="65">
        <f t="shared" si="2"/>
        <v>24443.896330935251</v>
      </c>
      <c r="G1034" s="65">
        <f t="shared" si="2"/>
        <v>21119.936079136693</v>
      </c>
      <c r="H1034" s="65">
        <f t="shared" si="2"/>
        <v>3559.8013168724283</v>
      </c>
    </row>
    <row r="1035" spans="1:10" s="70" customFormat="1" x14ac:dyDescent="0.2">
      <c r="A1035" s="17"/>
      <c r="B1035" s="4"/>
      <c r="C1035" s="64" t="s">
        <v>1271</v>
      </c>
      <c r="D1035" s="65">
        <f>SUBTOTAL(3,D7:D1027)</f>
        <v>175</v>
      </c>
      <c r="E1035" s="65">
        <f t="shared" ref="E1035:H1035" si="3">SUBTOTAL(3,E7:E1027)</f>
        <v>579</v>
      </c>
      <c r="F1035" s="65">
        <f t="shared" si="3"/>
        <v>278</v>
      </c>
      <c r="G1035" s="65">
        <f t="shared" si="3"/>
        <v>278</v>
      </c>
      <c r="H1035" s="65">
        <f t="shared" si="3"/>
        <v>243</v>
      </c>
    </row>
    <row r="1036" spans="1:10" s="70" customFormat="1" x14ac:dyDescent="0.2">
      <c r="A1036" s="17"/>
      <c r="B1036" s="4"/>
      <c r="C1036" s="66"/>
      <c r="D1036" s="67"/>
      <c r="E1036" s="67"/>
      <c r="F1036" s="68"/>
      <c r="G1036" s="68"/>
      <c r="H1036" s="68"/>
    </row>
    <row r="1037" spans="1:10" s="70" customFormat="1" x14ac:dyDescent="0.2">
      <c r="A1037" s="17"/>
      <c r="B1037" s="4"/>
      <c r="C1037" s="64" t="s">
        <v>1272</v>
      </c>
      <c r="D1037" s="65">
        <f>D1034-D1031</f>
        <v>0</v>
      </c>
      <c r="E1037" s="65">
        <f>E1034-E1031</f>
        <v>0</v>
      </c>
      <c r="F1037" s="69">
        <f>F1034-F1031</f>
        <v>0</v>
      </c>
      <c r="G1037" s="69">
        <f>G1034-G1031</f>
        <v>0</v>
      </c>
      <c r="H1037" s="69">
        <f>H1034-H1031</f>
        <v>0</v>
      </c>
    </row>
  </sheetData>
  <autoFilter ref="A6:H1027"/>
  <sortState ref="A7:L562">
    <sortCondition ref="A7:A562"/>
    <sortCondition ref="B7:B562"/>
    <sortCondition ref="C7:C562"/>
  </sortState>
  <mergeCells count="6">
    <mergeCell ref="H4:H5"/>
    <mergeCell ref="A1:G1"/>
    <mergeCell ref="A4:A5"/>
    <mergeCell ref="B4:B5"/>
    <mergeCell ref="C4:C5"/>
    <mergeCell ref="D4:D5"/>
  </mergeCells>
  <pageMargins left="0.39370078740157483" right="0.39370078740157483" top="0.59055118110236227" bottom="0.59055118110236227" header="0.51181102362204722" footer="0.51181102362204722"/>
  <pageSetup paperSize="9" scale="1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Internet_sortiert</vt:lpstr>
      <vt:lpstr>Internet_sortiert!Drucktitel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Wiemann</cp:lastModifiedBy>
  <cp:lastPrinted>2010-09-06T08:35:13Z</cp:lastPrinted>
  <dcterms:created xsi:type="dcterms:W3CDTF">1996-10-17T05:27:31Z</dcterms:created>
  <dcterms:modified xsi:type="dcterms:W3CDTF">2018-01-04T09:50:48Z</dcterms:modified>
</cp:coreProperties>
</file>